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codeName="ThisWorkbook"/>
  <mc:AlternateContent xmlns:mc="http://schemas.openxmlformats.org/markup-compatibility/2006">
    <mc:Choice Requires="x15">
      <x15ac:absPath xmlns:x15ac="http://schemas.microsoft.com/office/spreadsheetml/2010/11/ac" url="C:\Users\Korisnik\Desktop\Financijska izvješća\"/>
    </mc:Choice>
  </mc:AlternateContent>
  <xr:revisionPtr revIDLastSave="0" documentId="13_ncr:1_{119BBD9D-2266-4422-8112-50645B6B4060}" xr6:coauthVersionLast="47" xr6:coauthVersionMax="4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120" yWindow="-120" windowWidth="29040" windowHeight="15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81029"/>
</workbook>
</file>

<file path=xl/calcChain.xml><?xml version="1.0" encoding="utf-8"?>
<calcChain xmlns="http://schemas.openxmlformats.org/spreadsheetml/2006/main">
  <c r="F464" i="4" l="1"/>
  <c r="F4" i="9"/>
  <c r="C1680" i="1" l="1"/>
  <c r="G1680" i="1" s="1"/>
  <c r="C1620" i="1"/>
  <c r="G1620" i="1" s="1"/>
  <c r="C1601" i="1"/>
  <c r="H1601" i="1" s="1"/>
  <c r="G1601" i="1"/>
  <c r="C1317" i="1"/>
  <c r="D1317" i="1"/>
  <c r="C1318" i="1"/>
  <c r="D1318" i="1"/>
  <c r="C1319" i="1"/>
  <c r="D1319" i="1"/>
  <c r="C1320" i="1"/>
  <c r="D1320" i="1"/>
  <c r="C1321" i="1"/>
  <c r="D1321" i="1"/>
  <c r="C1322" i="1"/>
  <c r="D1322" i="1"/>
  <c r="C1323" i="1"/>
  <c r="D1323" i="1"/>
  <c r="C1324" i="1"/>
  <c r="D1324" i="1"/>
  <c r="C1325" i="1"/>
  <c r="D1325" i="1"/>
  <c r="C1310" i="1"/>
  <c r="D1310" i="1"/>
  <c r="C1307" i="1"/>
  <c r="D1307" i="1"/>
  <c r="C1296" i="1"/>
  <c r="D1296" i="1"/>
  <c r="C1297" i="1"/>
  <c r="D1297" i="1"/>
  <c r="C1298" i="1"/>
  <c r="D1298" i="1"/>
  <c r="C1299" i="1"/>
  <c r="D1299" i="1"/>
  <c r="C1279" i="1"/>
  <c r="D1279" i="1"/>
  <c r="C1280" i="1"/>
  <c r="D1280" i="1"/>
  <c r="C1282" i="1"/>
  <c r="D1282" i="1"/>
  <c r="C1283" i="1"/>
  <c r="D1283" i="1"/>
  <c r="C1284" i="1"/>
  <c r="D1284" i="1"/>
  <c r="C1285" i="1"/>
  <c r="D1285" i="1"/>
  <c r="C1286" i="1"/>
  <c r="D1286" i="1"/>
  <c r="C1287" i="1"/>
  <c r="D1287" i="1"/>
  <c r="C1288" i="1"/>
  <c r="D1288" i="1"/>
  <c r="C1289" i="1"/>
  <c r="D1289" i="1"/>
  <c r="C1290" i="1"/>
  <c r="D1290" i="1"/>
  <c r="C1291" i="1"/>
  <c r="D1291" i="1"/>
  <c r="C1292" i="1"/>
  <c r="D1292" i="1"/>
  <c r="C1293" i="1"/>
  <c r="D1293" i="1"/>
  <c r="C1294" i="1"/>
  <c r="D1294" i="1"/>
  <c r="C1269" i="1"/>
  <c r="D1269" i="1"/>
  <c r="C1270" i="1"/>
  <c r="D1270" i="1"/>
  <c r="C1271" i="1"/>
  <c r="D1271" i="1"/>
  <c r="C1272" i="1"/>
  <c r="D1272" i="1"/>
  <c r="C1273" i="1"/>
  <c r="D1273" i="1"/>
  <c r="C1274" i="1"/>
  <c r="D1274" i="1"/>
  <c r="C1275" i="1"/>
  <c r="D1275" i="1"/>
  <c r="C1276" i="1"/>
  <c r="D1276" i="1"/>
  <c r="C1277" i="1"/>
  <c r="D1277" i="1"/>
  <c r="C1251" i="1"/>
  <c r="D1251" i="1"/>
  <c r="C1202" i="1"/>
  <c r="D1202" i="1"/>
  <c r="C1203" i="1"/>
  <c r="D1203" i="1"/>
  <c r="C1204" i="1"/>
  <c r="D1204" i="1"/>
  <c r="C1205" i="1"/>
  <c r="D1205" i="1"/>
  <c r="C1206" i="1"/>
  <c r="D1206" i="1"/>
  <c r="C1191" i="1"/>
  <c r="D1191" i="1"/>
  <c r="C1192" i="1"/>
  <c r="D1192" i="1"/>
  <c r="C1193" i="1"/>
  <c r="D1193" i="1"/>
  <c r="C1194" i="1"/>
  <c r="D1194" i="1"/>
  <c r="C1195" i="1"/>
  <c r="D1195" i="1"/>
  <c r="C1196" i="1"/>
  <c r="D1196" i="1"/>
  <c r="C1197" i="1"/>
  <c r="D1197" i="1"/>
  <c r="C1082" i="1"/>
  <c r="D1082" i="1"/>
  <c r="C1083" i="1"/>
  <c r="D1083" i="1"/>
  <c r="C1084" i="1"/>
  <c r="D1084" i="1"/>
  <c r="C1073" i="1"/>
  <c r="D1073" i="1"/>
  <c r="C799" i="1"/>
  <c r="D799" i="1"/>
  <c r="C800" i="1"/>
  <c r="D800" i="1"/>
  <c r="C801" i="1"/>
  <c r="D801" i="1"/>
  <c r="C802" i="1"/>
  <c r="D802" i="1"/>
  <c r="C803" i="1"/>
  <c r="D803" i="1"/>
  <c r="C804" i="1"/>
  <c r="D804" i="1"/>
  <c r="C805" i="1"/>
  <c r="D805" i="1"/>
  <c r="C806" i="1"/>
  <c r="D806" i="1"/>
  <c r="C807" i="1"/>
  <c r="D807" i="1"/>
  <c r="C736" i="1"/>
  <c r="D736" i="1"/>
  <c r="C737" i="1"/>
  <c r="D737" i="1"/>
  <c r="C723" i="1"/>
  <c r="D723" i="1"/>
  <c r="C724" i="1"/>
  <c r="D724" i="1"/>
  <c r="C715" i="1"/>
  <c r="D715" i="1"/>
  <c r="C716" i="1"/>
  <c r="D716" i="1"/>
  <c r="C704" i="1"/>
  <c r="D704" i="1"/>
  <c r="C705" i="1"/>
  <c r="D705" i="1"/>
  <c r="C706" i="1"/>
  <c r="D706" i="1"/>
  <c r="C707" i="1"/>
  <c r="D707" i="1"/>
  <c r="C661" i="1"/>
  <c r="D661" i="1"/>
  <c r="C659" i="1"/>
  <c r="D659" i="1"/>
  <c r="C656" i="1"/>
  <c r="D656" i="1"/>
  <c r="C657" i="1"/>
  <c r="D657" i="1"/>
  <c r="C239" i="1"/>
  <c r="D239" i="1"/>
  <c r="C240" i="1"/>
  <c r="D240" i="1"/>
  <c r="C241" i="1"/>
  <c r="D241" i="1"/>
  <c r="D186" i="1"/>
  <c r="D187" i="1"/>
  <c r="D188" i="1"/>
  <c r="D189" i="1"/>
  <c r="C186" i="1"/>
  <c r="C187" i="1"/>
  <c r="C188" i="1"/>
  <c r="C189" i="1"/>
  <c r="C120" i="1"/>
  <c r="D120" i="1"/>
  <c r="D63" i="1"/>
  <c r="C63" i="1"/>
  <c r="H1620" i="1" l="1"/>
  <c r="G1290" i="1"/>
  <c r="G1307" i="1"/>
  <c r="H1286" i="1"/>
  <c r="H1294" i="1"/>
  <c r="H1680" i="1"/>
  <c r="G1280" i="1"/>
  <c r="G1297" i="1"/>
  <c r="G1324" i="1"/>
  <c r="G1320" i="1"/>
  <c r="G1323" i="1"/>
  <c r="G1319" i="1"/>
  <c r="G1322" i="1"/>
  <c r="G1318" i="1"/>
  <c r="G1325" i="1"/>
  <c r="G1321" i="1"/>
  <c r="G1317" i="1"/>
  <c r="H1324" i="1"/>
  <c r="H1322" i="1"/>
  <c r="H1320" i="1"/>
  <c r="H1318" i="1"/>
  <c r="H1325" i="1"/>
  <c r="H1323" i="1"/>
  <c r="H1321" i="1"/>
  <c r="H1319" i="1"/>
  <c r="H1317" i="1"/>
  <c r="G1288" i="1"/>
  <c r="H1284" i="1"/>
  <c r="G1296" i="1"/>
  <c r="G804" i="1"/>
  <c r="H799" i="1"/>
  <c r="G1285" i="1"/>
  <c r="G1298" i="1"/>
  <c r="G1310" i="1"/>
  <c r="H1310" i="1"/>
  <c r="G1294" i="1"/>
  <c r="G1279" i="1"/>
  <c r="H1280" i="1"/>
  <c r="H1307" i="1"/>
  <c r="H1298" i="1"/>
  <c r="G1292" i="1"/>
  <c r="G1284" i="1"/>
  <c r="G806" i="1"/>
  <c r="G802" i="1"/>
  <c r="H1205" i="1"/>
  <c r="G1293" i="1"/>
  <c r="G1286" i="1"/>
  <c r="H1296" i="1"/>
  <c r="H1288" i="1"/>
  <c r="G1299" i="1"/>
  <c r="H1292" i="1"/>
  <c r="H1299" i="1"/>
  <c r="H1297" i="1"/>
  <c r="H1192" i="1"/>
  <c r="G1277" i="1"/>
  <c r="G1273" i="1"/>
  <c r="G1269" i="1"/>
  <c r="G1287" i="1"/>
  <c r="G1289" i="1"/>
  <c r="G1206" i="1"/>
  <c r="G1202" i="1"/>
  <c r="G1275" i="1"/>
  <c r="G1271" i="1"/>
  <c r="G1291" i="1"/>
  <c r="G1283" i="1"/>
  <c r="H1290" i="1"/>
  <c r="G1282" i="1"/>
  <c r="H1293" i="1"/>
  <c r="H1291" i="1"/>
  <c r="H1289" i="1"/>
  <c r="H1287" i="1"/>
  <c r="H1285" i="1"/>
  <c r="H1283" i="1"/>
  <c r="H1279" i="1"/>
  <c r="H1282" i="1"/>
  <c r="G1272" i="1"/>
  <c r="H1194" i="1"/>
  <c r="G1276" i="1"/>
  <c r="G1251" i="1"/>
  <c r="G1274" i="1"/>
  <c r="G1270" i="1"/>
  <c r="G1203" i="1"/>
  <c r="H1276" i="1"/>
  <c r="H1274" i="1"/>
  <c r="H1272" i="1"/>
  <c r="H1270" i="1"/>
  <c r="H1277" i="1"/>
  <c r="H1275" i="1"/>
  <c r="H1273" i="1"/>
  <c r="H1271" i="1"/>
  <c r="H1269" i="1"/>
  <c r="G1204" i="1"/>
  <c r="G1191" i="1"/>
  <c r="H1203" i="1"/>
  <c r="G1082" i="1"/>
  <c r="H805" i="1"/>
  <c r="H1084" i="1"/>
  <c r="H1196" i="1"/>
  <c r="G1205" i="1"/>
  <c r="H1251" i="1"/>
  <c r="G659" i="1"/>
  <c r="G799" i="1"/>
  <c r="G1195" i="1"/>
  <c r="G1192" i="1"/>
  <c r="G1073" i="1"/>
  <c r="G1197" i="1"/>
  <c r="G1194" i="1"/>
  <c r="H1206" i="1"/>
  <c r="H1204" i="1"/>
  <c r="H1202" i="1"/>
  <c r="G1196" i="1"/>
  <c r="G1193" i="1"/>
  <c r="H806" i="1"/>
  <c r="H1191" i="1"/>
  <c r="H1197" i="1"/>
  <c r="H1195" i="1"/>
  <c r="H1193" i="1"/>
  <c r="G801" i="1"/>
  <c r="H804" i="1"/>
  <c r="G1084" i="1"/>
  <c r="G807" i="1"/>
  <c r="H803" i="1"/>
  <c r="H1083" i="1"/>
  <c r="H1082" i="1"/>
  <c r="G1083" i="1"/>
  <c r="G803" i="1"/>
  <c r="G736" i="1"/>
  <c r="H807" i="1"/>
  <c r="G805" i="1"/>
  <c r="H1073" i="1"/>
  <c r="G705" i="1"/>
  <c r="H724" i="1"/>
  <c r="G800" i="1"/>
  <c r="H659" i="1"/>
  <c r="H737" i="1"/>
  <c r="H801" i="1"/>
  <c r="H239" i="1"/>
  <c r="H802" i="1"/>
  <c r="H800" i="1"/>
  <c r="G723" i="1"/>
  <c r="G704" i="1"/>
  <c r="G716" i="1"/>
  <c r="G715" i="1"/>
  <c r="G737" i="1"/>
  <c r="H736" i="1"/>
  <c r="G656" i="1"/>
  <c r="G706" i="1"/>
  <c r="G707" i="1"/>
  <c r="H723" i="1"/>
  <c r="H707" i="1"/>
  <c r="G724" i="1"/>
  <c r="H705" i="1"/>
  <c r="H716" i="1"/>
  <c r="H715" i="1"/>
  <c r="G239" i="1"/>
  <c r="H704" i="1"/>
  <c r="G241" i="1"/>
  <c r="H657" i="1"/>
  <c r="H706" i="1"/>
  <c r="G661" i="1"/>
  <c r="H661" i="1"/>
  <c r="G657" i="1"/>
  <c r="H120" i="1"/>
  <c r="G240" i="1"/>
  <c r="G187" i="1"/>
  <c r="H656" i="1"/>
  <c r="H241" i="1"/>
  <c r="H186" i="1"/>
  <c r="G188" i="1"/>
  <c r="H240" i="1"/>
  <c r="H187" i="1"/>
  <c r="H189" i="1"/>
  <c r="G186" i="1"/>
  <c r="H188" i="1"/>
  <c r="H63" i="1"/>
  <c r="G189" i="1"/>
  <c r="G120" i="1"/>
  <c r="G63" i="1"/>
  <c r="H28" i="9"/>
  <c r="G28" i="9"/>
  <c r="F28" i="9"/>
  <c r="H57" i="9"/>
  <c r="E28" i="9" l="1"/>
  <c r="B28" i="9" s="1"/>
  <c r="H47" i="9" l="1"/>
  <c r="G47" i="9"/>
  <c r="H46" i="9"/>
  <c r="G46" i="9"/>
  <c r="D656" i="4" l="1"/>
  <c r="D1400" i="1" l="1"/>
  <c r="C1400" i="1"/>
  <c r="C1390" i="1"/>
  <c r="D1390" i="1"/>
  <c r="C1391" i="1"/>
  <c r="D1391" i="1"/>
  <c r="C1392" i="1"/>
  <c r="D1392" i="1"/>
  <c r="C1393" i="1"/>
  <c r="D1393" i="1"/>
  <c r="C1394" i="1"/>
  <c r="D1394" i="1"/>
  <c r="C1395" i="1"/>
  <c r="D1395" i="1"/>
  <c r="C1396" i="1"/>
  <c r="D1396" i="1"/>
  <c r="C1397" i="1"/>
  <c r="D1397" i="1"/>
  <c r="C1398" i="1"/>
  <c r="D1398" i="1"/>
  <c r="C1399" i="1"/>
  <c r="D1399" i="1"/>
  <c r="H1397" i="1" l="1"/>
  <c r="H1393" i="1"/>
  <c r="H1391" i="1"/>
  <c r="G1392" i="1"/>
  <c r="G1395" i="1"/>
  <c r="G1390" i="1"/>
  <c r="G1399" i="1"/>
  <c r="G1394" i="1"/>
  <c r="G1398" i="1"/>
  <c r="G1391" i="1"/>
  <c r="G1397" i="1"/>
  <c r="G1396" i="1"/>
  <c r="G1393" i="1"/>
  <c r="H1395" i="1"/>
  <c r="H1399" i="1"/>
  <c r="H1398" i="1"/>
  <c r="H1396" i="1"/>
  <c r="H1394" i="1"/>
  <c r="H1392" i="1"/>
  <c r="H1390" i="1"/>
  <c r="H340" i="9"/>
  <c r="G340" i="9"/>
  <c r="C1685" i="1"/>
  <c r="H1685" i="1" s="1"/>
  <c r="C1372" i="1"/>
  <c r="D1372" i="1"/>
  <c r="C1373" i="1"/>
  <c r="D1373" i="1"/>
  <c r="C1374" i="1"/>
  <c r="D1374" i="1"/>
  <c r="C1375" i="1"/>
  <c r="D1375" i="1"/>
  <c r="C1376" i="1"/>
  <c r="D1376" i="1"/>
  <c r="C1377" i="1"/>
  <c r="D1377" i="1"/>
  <c r="C1378" i="1"/>
  <c r="D1378" i="1"/>
  <c r="C1379" i="1"/>
  <c r="D1379" i="1"/>
  <c r="C1380" i="1"/>
  <c r="D1380" i="1"/>
  <c r="C1381" i="1"/>
  <c r="D1381" i="1"/>
  <c r="C1382" i="1"/>
  <c r="D1382" i="1"/>
  <c r="C1383" i="1"/>
  <c r="D1383" i="1"/>
  <c r="C1384" i="1"/>
  <c r="D1384" i="1"/>
  <c r="C1385" i="1"/>
  <c r="D1385" i="1"/>
  <c r="C1386" i="1"/>
  <c r="D1386" i="1"/>
  <c r="C1387" i="1"/>
  <c r="D1387" i="1"/>
  <c r="C1388" i="1"/>
  <c r="D1388" i="1"/>
  <c r="C1389" i="1"/>
  <c r="D1389" i="1"/>
  <c r="C1367" i="1"/>
  <c r="D1367" i="1"/>
  <c r="C1368" i="1"/>
  <c r="D1368" i="1"/>
  <c r="C1369" i="1"/>
  <c r="D1369" i="1"/>
  <c r="C1370" i="1"/>
  <c r="D1370" i="1"/>
  <c r="C1371" i="1"/>
  <c r="D1371" i="1"/>
  <c r="H1372" i="1" l="1"/>
  <c r="H1380" i="1"/>
  <c r="H1381" i="1"/>
  <c r="H1383" i="1"/>
  <c r="G1373" i="1"/>
  <c r="G1685" i="1"/>
  <c r="H1388" i="1"/>
  <c r="H1385" i="1"/>
  <c r="H1386" i="1"/>
  <c r="H1382" i="1"/>
  <c r="H1378" i="1"/>
  <c r="G1374" i="1"/>
  <c r="H1377" i="1"/>
  <c r="H1376" i="1"/>
  <c r="G1387" i="1"/>
  <c r="G1372" i="1"/>
  <c r="G1375" i="1"/>
  <c r="G1384" i="1"/>
  <c r="G1376" i="1"/>
  <c r="H1389" i="1"/>
  <c r="G1379" i="1"/>
  <c r="H1374" i="1"/>
  <c r="G1381" i="1"/>
  <c r="G1378" i="1"/>
  <c r="G1377" i="1"/>
  <c r="G1383" i="1"/>
  <c r="G1380" i="1"/>
  <c r="H1370" i="1"/>
  <c r="G1389" i="1"/>
  <c r="G1386" i="1"/>
  <c r="H1379" i="1"/>
  <c r="H1373" i="1"/>
  <c r="G1367" i="1"/>
  <c r="G1385" i="1"/>
  <c r="G1382" i="1"/>
  <c r="G1388" i="1"/>
  <c r="H1375" i="1"/>
  <c r="H1384" i="1"/>
  <c r="G1368" i="1"/>
  <c r="H1387" i="1"/>
  <c r="G1369" i="1"/>
  <c r="H1368" i="1"/>
  <c r="G1371" i="1"/>
  <c r="G1370" i="1"/>
  <c r="H1371" i="1"/>
  <c r="H1369" i="1"/>
  <c r="H1367" i="1"/>
  <c r="H37" i="3" l="1"/>
  <c r="H335" i="9"/>
  <c r="G335" i="9"/>
  <c r="F340" i="9" l="1"/>
  <c r="E340" i="9"/>
  <c r="F335" i="9"/>
  <c r="F334" i="9"/>
  <c r="E335" i="9"/>
  <c r="H319" i="9"/>
  <c r="G319" i="9"/>
  <c r="G318" i="9"/>
  <c r="H318" i="9"/>
  <c r="F318" i="9"/>
  <c r="F316" i="9"/>
  <c r="H307" i="9"/>
  <c r="F310" i="9"/>
  <c r="F309" i="9"/>
  <c r="F308" i="9"/>
  <c r="G307" i="9"/>
  <c r="M244" i="9"/>
  <c r="L244" i="9"/>
  <c r="M243" i="9"/>
  <c r="L243" i="9"/>
  <c r="E244" i="9"/>
  <c r="E243" i="9"/>
  <c r="M236" i="9"/>
  <c r="L236" i="9"/>
  <c r="M235" i="9"/>
  <c r="L235" i="9"/>
  <c r="M234" i="9"/>
  <c r="L234" i="9"/>
  <c r="E235" i="9"/>
  <c r="E234" i="9"/>
  <c r="E233" i="9"/>
  <c r="M233" i="9"/>
  <c r="L233" i="9"/>
  <c r="M232" i="9"/>
  <c r="L232" i="9"/>
  <c r="E232" i="9"/>
  <c r="F233" i="9" l="1"/>
  <c r="B233" i="9" s="1"/>
  <c r="F234" i="9"/>
  <c r="B234" i="9" s="1"/>
  <c r="F244" i="9"/>
  <c r="B244" i="9" s="1"/>
  <c r="B335" i="9"/>
  <c r="B340" i="9"/>
  <c r="E318" i="9"/>
  <c r="B318" i="9" s="1"/>
  <c r="F243" i="9"/>
  <c r="B243" i="9" s="1"/>
  <c r="F235" i="9"/>
  <c r="B235" i="9" s="1"/>
  <c r="F232" i="9"/>
  <c r="B232" i="9" s="1"/>
  <c r="M229" i="9"/>
  <c r="M230" i="9"/>
  <c r="L230" i="9"/>
  <c r="E230" i="9"/>
  <c r="L229" i="9"/>
  <c r="F193" i="9"/>
  <c r="F178" i="9"/>
  <c r="F75" i="9"/>
  <c r="F74" i="9"/>
  <c r="F73" i="9"/>
  <c r="H75" i="9"/>
  <c r="H74" i="9"/>
  <c r="H73" i="9"/>
  <c r="G75" i="9"/>
  <c r="G74" i="9"/>
  <c r="G73" i="9"/>
  <c r="G29" i="9"/>
  <c r="G57" i="9"/>
  <c r="H56" i="9"/>
  <c r="G56" i="9"/>
  <c r="F57" i="9"/>
  <c r="F56" i="9"/>
  <c r="H43" i="9"/>
  <c r="G43" i="9"/>
  <c r="F43" i="9"/>
  <c r="H45" i="9"/>
  <c r="G45" i="9"/>
  <c r="F45" i="9"/>
  <c r="H42" i="9"/>
  <c r="G42" i="9"/>
  <c r="F42" i="9"/>
  <c r="H41" i="9"/>
  <c r="G41" i="9"/>
  <c r="F41" i="9"/>
  <c r="H29" i="9"/>
  <c r="H27" i="9"/>
  <c r="G27" i="9"/>
  <c r="E75" i="9" l="1"/>
  <c r="B75" i="9" s="1"/>
  <c r="E45" i="9"/>
  <c r="B45" i="9" s="1"/>
  <c r="E73" i="9"/>
  <c r="B73" i="9" s="1"/>
  <c r="E74" i="9"/>
  <c r="B74" i="9" s="1"/>
  <c r="E42" i="9"/>
  <c r="B42" i="9" s="1"/>
  <c r="F230" i="9"/>
  <c r="B230" i="9" s="1"/>
  <c r="E57" i="9"/>
  <c r="B57" i="9" s="1"/>
  <c r="E56" i="9"/>
  <c r="B56" i="9" s="1"/>
  <c r="E43" i="9"/>
  <c r="B43" i="9" s="1"/>
  <c r="E41" i="9"/>
  <c r="B41" i="9" s="1"/>
  <c r="F381" i="5" l="1"/>
  <c r="I3" i="9" l="1"/>
  <c r="O3" i="9"/>
  <c r="H3" i="9"/>
  <c r="G3" i="9"/>
  <c r="G177" i="9" l="1"/>
  <c r="G302" i="9"/>
  <c r="G310" i="9"/>
  <c r="H310" i="9"/>
  <c r="G309" i="9"/>
  <c r="H308" i="9"/>
  <c r="E308" i="9" s="1"/>
  <c r="B308" i="9" s="1"/>
  <c r="H309" i="9"/>
  <c r="G178" i="9"/>
  <c r="E178" i="9" s="1"/>
  <c r="B178" i="9" s="1"/>
  <c r="G193" i="9"/>
  <c r="E193" i="9" s="1"/>
  <c r="B193" i="9" s="1"/>
  <c r="G175" i="9"/>
  <c r="G191" i="9"/>
  <c r="D252" i="5"/>
  <c r="E310" i="9" l="1"/>
  <c r="B310" i="9" s="1"/>
  <c r="E309" i="9"/>
  <c r="B309" i="9" s="1"/>
  <c r="E82" i="5"/>
  <c r="D82" i="5"/>
  <c r="E76" i="5"/>
  <c r="D76" i="5"/>
  <c r="E63" i="5"/>
  <c r="D63" i="5"/>
  <c r="F397" i="5"/>
  <c r="F396" i="5"/>
  <c r="F395" i="5"/>
  <c r="F394" i="5"/>
  <c r="F393" i="5"/>
  <c r="F392" i="5"/>
  <c r="F391" i="5"/>
  <c r="F390" i="5"/>
  <c r="F389" i="5"/>
  <c r="F388" i="5"/>
  <c r="F387" i="5"/>
  <c r="F386" i="5"/>
  <c r="F385" i="5"/>
  <c r="F384" i="5"/>
  <c r="F383" i="5"/>
  <c r="F382"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E252" i="5"/>
  <c r="E260" i="5"/>
  <c r="D260" i="5"/>
  <c r="D264" i="5"/>
  <c r="E256" i="5"/>
  <c r="D256" i="5"/>
  <c r="E264" i="5"/>
  <c r="E277" i="5"/>
  <c r="D277" i="5"/>
  <c r="E291" i="5"/>
  <c r="D291" i="5"/>
  <c r="E186" i="5"/>
  <c r="D186" i="5"/>
  <c r="D274" i="5" l="1"/>
  <c r="C1281" i="1"/>
  <c r="E274" i="5"/>
  <c r="D1281" i="1"/>
  <c r="D255" i="5"/>
  <c r="E255" i="5"/>
  <c r="D242" i="4"/>
  <c r="C238" i="1" s="1"/>
  <c r="E251" i="5" l="1"/>
  <c r="D251" i="5"/>
  <c r="G1281" i="1"/>
  <c r="H1281" i="1"/>
  <c r="F744" i="4"/>
  <c r="F743" i="4"/>
  <c r="F723" i="4"/>
  <c r="F725" i="4"/>
  <c r="F724" i="4"/>
  <c r="F722" i="4"/>
  <c r="F721" i="4"/>
  <c r="F720" i="4"/>
  <c r="F719" i="4"/>
  <c r="F718" i="4"/>
  <c r="F717" i="4"/>
  <c r="F716" i="4"/>
  <c r="F715" i="4"/>
  <c r="F714" i="4"/>
  <c r="F713" i="4"/>
  <c r="F712" i="4"/>
  <c r="F711" i="4"/>
  <c r="F710" i="4"/>
  <c r="F709" i="4"/>
  <c r="F673" i="4"/>
  <c r="F672" i="4"/>
  <c r="F671" i="4"/>
  <c r="F670" i="4"/>
  <c r="F669" i="4"/>
  <c r="F668" i="4"/>
  <c r="F667" i="4"/>
  <c r="F666" i="4"/>
  <c r="F665" i="4"/>
  <c r="F664" i="4"/>
  <c r="F663" i="4"/>
  <c r="F662" i="4"/>
  <c r="D29" i="4" l="1"/>
  <c r="E29" i="4"/>
  <c r="D104" i="8"/>
  <c r="F273" i="5" l="1"/>
  <c r="F272" i="5"/>
  <c r="F271" i="5"/>
  <c r="F270" i="5"/>
  <c r="F269" i="5"/>
  <c r="F268" i="5"/>
  <c r="F267" i="5"/>
  <c r="F266" i="5"/>
  <c r="F265" i="5"/>
  <c r="F290" i="5"/>
  <c r="F289" i="5"/>
  <c r="F288" i="5"/>
  <c r="F287" i="5"/>
  <c r="F286" i="5"/>
  <c r="F285" i="5"/>
  <c r="F284" i="5"/>
  <c r="F283" i="5"/>
  <c r="F282" i="5"/>
  <c r="F281" i="5"/>
  <c r="F280" i="5"/>
  <c r="F279" i="5"/>
  <c r="F278" i="5"/>
  <c r="F276" i="5"/>
  <c r="F275" i="5"/>
  <c r="F277" i="5"/>
  <c r="F295" i="5"/>
  <c r="F294" i="5"/>
  <c r="F293" i="5"/>
  <c r="F292" i="5"/>
  <c r="F731" i="4"/>
  <c r="F730" i="4"/>
  <c r="F814" i="4"/>
  <c r="F813" i="4"/>
  <c r="F812" i="4"/>
  <c r="F811" i="4"/>
  <c r="F810" i="4"/>
  <c r="F809" i="4"/>
  <c r="F808" i="4"/>
  <c r="F807" i="4"/>
  <c r="F806" i="4"/>
  <c r="E242" i="4"/>
  <c r="D238" i="1" s="1"/>
  <c r="F245" i="4"/>
  <c r="F244" i="4"/>
  <c r="F243" i="4"/>
  <c r="E189" i="4"/>
  <c r="D185" i="1" s="1"/>
  <c r="D189" i="4"/>
  <c r="F193" i="4"/>
  <c r="F192" i="4"/>
  <c r="F191" i="4"/>
  <c r="F190" i="4"/>
  <c r="F124" i="4"/>
  <c r="E64" i="4"/>
  <c r="D64" i="4"/>
  <c r="F67" i="4"/>
  <c r="F186" i="5"/>
  <c r="F193" i="5"/>
  <c r="F192" i="5"/>
  <c r="F191" i="5"/>
  <c r="F190" i="5"/>
  <c r="F189" i="5"/>
  <c r="F188" i="5"/>
  <c r="F187" i="5"/>
  <c r="H238" i="1" l="1"/>
  <c r="G238" i="1"/>
  <c r="F189" i="4"/>
  <c r="C185" i="1"/>
  <c r="F242" i="4"/>
  <c r="F247" i="5"/>
  <c r="H185" i="1" l="1"/>
  <c r="G185" i="1"/>
  <c r="H10" i="3" a="1"/>
  <c r="H10" i="3" s="1"/>
  <c r="E197" i="5"/>
  <c r="D197" i="5"/>
  <c r="F202" i="5"/>
  <c r="F201" i="5"/>
  <c r="F200" i="5"/>
  <c r="F199" i="5"/>
  <c r="F198" i="5"/>
  <c r="F79" i="5"/>
  <c r="F78" i="5"/>
  <c r="F77" i="5"/>
  <c r="F68" i="5" l="1"/>
  <c r="F63" i="5"/>
  <c r="D8" i="4" l="1"/>
  <c r="L1477" i="9"/>
  <c r="J1477" i="9"/>
  <c r="F347" i="9"/>
  <c r="F346" i="9" s="1"/>
  <c r="F345" i="9"/>
  <c r="F344" i="9" s="1"/>
  <c r="F343" i="9"/>
  <c r="F342" i="9"/>
  <c r="F339" i="9"/>
  <c r="F338" i="9"/>
  <c r="H337" i="9"/>
  <c r="G337" i="9"/>
  <c r="F337" i="9"/>
  <c r="F336" i="9"/>
  <c r="H333" i="9"/>
  <c r="G333" i="9"/>
  <c r="F333" i="9"/>
  <c r="H332" i="9"/>
  <c r="G332" i="9"/>
  <c r="F332" i="9"/>
  <c r="H331" i="9"/>
  <c r="G331" i="9"/>
  <c r="F331" i="9"/>
  <c r="H330" i="9"/>
  <c r="G330" i="9"/>
  <c r="F330" i="9"/>
  <c r="H329" i="9"/>
  <c r="G329" i="9"/>
  <c r="F329" i="9"/>
  <c r="H328" i="9"/>
  <c r="G328" i="9"/>
  <c r="F328" i="9"/>
  <c r="H327" i="9"/>
  <c r="G327" i="9"/>
  <c r="F327" i="9"/>
  <c r="H326" i="9"/>
  <c r="G326" i="9"/>
  <c r="F326" i="9"/>
  <c r="H325" i="9"/>
  <c r="G325" i="9"/>
  <c r="F325" i="9"/>
  <c r="H324" i="9"/>
  <c r="G324" i="9"/>
  <c r="F324" i="9"/>
  <c r="H323" i="9"/>
  <c r="G323" i="9"/>
  <c r="F323" i="9"/>
  <c r="H322" i="9"/>
  <c r="G322" i="9"/>
  <c r="F322" i="9"/>
  <c r="H321" i="9"/>
  <c r="G321" i="9"/>
  <c r="F321" i="9"/>
  <c r="H320" i="9"/>
  <c r="G320" i="9"/>
  <c r="F320" i="9"/>
  <c r="F319" i="9"/>
  <c r="H317" i="9"/>
  <c r="G317" i="9"/>
  <c r="F317" i="9"/>
  <c r="F315" i="9"/>
  <c r="F314" i="9"/>
  <c r="H313" i="9"/>
  <c r="G313" i="9"/>
  <c r="F313" i="9"/>
  <c r="H312" i="9"/>
  <c r="G312" i="9"/>
  <c r="F312" i="9"/>
  <c r="H311" i="9"/>
  <c r="G311" i="9"/>
  <c r="F311" i="9"/>
  <c r="F307" i="9"/>
  <c r="F306" i="9"/>
  <c r="H305" i="9"/>
  <c r="G305" i="9"/>
  <c r="F305" i="9"/>
  <c r="H304" i="9"/>
  <c r="G304" i="9"/>
  <c r="F304" i="9"/>
  <c r="H303" i="9"/>
  <c r="G303" i="9"/>
  <c r="F303" i="9"/>
  <c r="F302" i="9"/>
  <c r="F301" i="9"/>
  <c r="F300" i="9"/>
  <c r="F299" i="9"/>
  <c r="F297" i="9"/>
  <c r="L296" i="9"/>
  <c r="F296" i="9" s="1"/>
  <c r="H296" i="9"/>
  <c r="F295" i="9"/>
  <c r="I294" i="9"/>
  <c r="H294" i="9"/>
  <c r="F294" i="9"/>
  <c r="E293" i="9"/>
  <c r="M292" i="9"/>
  <c r="L292" i="9"/>
  <c r="E292" i="9"/>
  <c r="M291" i="9"/>
  <c r="L291" i="9"/>
  <c r="E291" i="9"/>
  <c r="M290" i="9"/>
  <c r="L290" i="9"/>
  <c r="E290" i="9"/>
  <c r="M289" i="9"/>
  <c r="L289" i="9"/>
  <c r="E289" i="9"/>
  <c r="M288" i="9"/>
  <c r="L288" i="9"/>
  <c r="E288" i="9"/>
  <c r="M287" i="9"/>
  <c r="L287" i="9"/>
  <c r="E287" i="9"/>
  <c r="M286" i="9"/>
  <c r="L286" i="9"/>
  <c r="E286" i="9"/>
  <c r="M285" i="9"/>
  <c r="L285" i="9"/>
  <c r="E285" i="9"/>
  <c r="M284" i="9"/>
  <c r="L284" i="9"/>
  <c r="E284" i="9"/>
  <c r="M283" i="9"/>
  <c r="L283" i="9"/>
  <c r="E283" i="9"/>
  <c r="M282" i="9"/>
  <c r="L282" i="9"/>
  <c r="E282" i="9"/>
  <c r="M281" i="9"/>
  <c r="L281" i="9"/>
  <c r="E281" i="9"/>
  <c r="M280" i="9"/>
  <c r="L280" i="9"/>
  <c r="E280" i="9"/>
  <c r="M279" i="9"/>
  <c r="L279" i="9"/>
  <c r="E279" i="9"/>
  <c r="M278" i="9"/>
  <c r="L278" i="9"/>
  <c r="E278" i="9"/>
  <c r="M277" i="9"/>
  <c r="L277" i="9"/>
  <c r="E277" i="9"/>
  <c r="M276" i="9"/>
  <c r="L276" i="9"/>
  <c r="E276" i="9"/>
  <c r="M275" i="9"/>
  <c r="L275" i="9"/>
  <c r="E275" i="9"/>
  <c r="M274" i="9"/>
  <c r="L274" i="9"/>
  <c r="E274" i="9"/>
  <c r="M273" i="9"/>
  <c r="L273" i="9"/>
  <c r="E273" i="9"/>
  <c r="M272" i="9"/>
  <c r="L272" i="9"/>
  <c r="E272" i="9"/>
  <c r="M271" i="9"/>
  <c r="L271" i="9"/>
  <c r="E271" i="9"/>
  <c r="M270" i="9"/>
  <c r="L270" i="9"/>
  <c r="E270" i="9"/>
  <c r="M269" i="9"/>
  <c r="L269" i="9"/>
  <c r="E269" i="9"/>
  <c r="M268" i="9"/>
  <c r="L268" i="9"/>
  <c r="E268" i="9"/>
  <c r="M267" i="9"/>
  <c r="L267" i="9"/>
  <c r="E267" i="9"/>
  <c r="M266" i="9"/>
  <c r="L266" i="9"/>
  <c r="E266" i="9"/>
  <c r="M265" i="9"/>
  <c r="L265" i="9"/>
  <c r="E265" i="9"/>
  <c r="M264" i="9"/>
  <c r="L264" i="9"/>
  <c r="E264" i="9"/>
  <c r="M263" i="9"/>
  <c r="L263" i="9"/>
  <c r="E263" i="9"/>
  <c r="M262" i="9"/>
  <c r="L262" i="9"/>
  <c r="E262" i="9"/>
  <c r="M261" i="9"/>
  <c r="L261" i="9"/>
  <c r="E261" i="9"/>
  <c r="M260" i="9"/>
  <c r="L260" i="9"/>
  <c r="E260" i="9"/>
  <c r="M259" i="9"/>
  <c r="L259" i="9"/>
  <c r="E259" i="9"/>
  <c r="M258" i="9"/>
  <c r="L258" i="9"/>
  <c r="E258" i="9"/>
  <c r="M257" i="9"/>
  <c r="L257" i="9"/>
  <c r="E257" i="9"/>
  <c r="M256" i="9"/>
  <c r="L256" i="9"/>
  <c r="E256" i="9"/>
  <c r="M255" i="9"/>
  <c r="L255" i="9"/>
  <c r="E255" i="9"/>
  <c r="M254" i="9"/>
  <c r="L254" i="9"/>
  <c r="E254" i="9"/>
  <c r="M253" i="9"/>
  <c r="L253" i="9"/>
  <c r="E253" i="9"/>
  <c r="M252" i="9"/>
  <c r="L252" i="9"/>
  <c r="E252" i="9"/>
  <c r="M251" i="9"/>
  <c r="L251" i="9"/>
  <c r="E251" i="9"/>
  <c r="M250" i="9"/>
  <c r="L250" i="9"/>
  <c r="E250" i="9"/>
  <c r="M249" i="9"/>
  <c r="L249" i="9"/>
  <c r="E249" i="9"/>
  <c r="M248" i="9"/>
  <c r="L248" i="9"/>
  <c r="E248" i="9"/>
  <c r="M247" i="9"/>
  <c r="L247" i="9"/>
  <c r="E247" i="9"/>
  <c r="M246" i="9"/>
  <c r="L246" i="9"/>
  <c r="E246" i="9"/>
  <c r="M245" i="9"/>
  <c r="L245" i="9"/>
  <c r="E245" i="9"/>
  <c r="M242" i="9"/>
  <c r="L242" i="9"/>
  <c r="E242" i="9"/>
  <c r="M241" i="9"/>
  <c r="L241" i="9"/>
  <c r="E241" i="9"/>
  <c r="M240" i="9"/>
  <c r="L240" i="9"/>
  <c r="E240" i="9"/>
  <c r="M239" i="9"/>
  <c r="L239" i="9"/>
  <c r="E239" i="9"/>
  <c r="M238" i="9"/>
  <c r="L238" i="9"/>
  <c r="E238" i="9"/>
  <c r="M237" i="9"/>
  <c r="L237" i="9"/>
  <c r="E237" i="9"/>
  <c r="E236" i="9"/>
  <c r="M231" i="9"/>
  <c r="L231" i="9"/>
  <c r="E231"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2" i="9"/>
  <c r="F191" i="9"/>
  <c r="F190" i="9"/>
  <c r="F189" i="9"/>
  <c r="F188" i="9"/>
  <c r="F187" i="9"/>
  <c r="F186" i="9"/>
  <c r="F185" i="9"/>
  <c r="F184" i="9"/>
  <c r="F183" i="9"/>
  <c r="F182" i="9"/>
  <c r="F181" i="9"/>
  <c r="F180" i="9"/>
  <c r="F179" i="9"/>
  <c r="F177" i="9"/>
  <c r="F176" i="9"/>
  <c r="F175" i="9"/>
  <c r="F174" i="9"/>
  <c r="H173" i="9"/>
  <c r="G173" i="9"/>
  <c r="F173" i="9"/>
  <c r="H172" i="9"/>
  <c r="G172" i="9"/>
  <c r="F172" i="9"/>
  <c r="H171" i="9"/>
  <c r="G171" i="9"/>
  <c r="F171" i="9"/>
  <c r="H170" i="9"/>
  <c r="G170" i="9"/>
  <c r="F170" i="9"/>
  <c r="H169" i="9"/>
  <c r="G169" i="9"/>
  <c r="F169" i="9"/>
  <c r="H168" i="9"/>
  <c r="G168" i="9"/>
  <c r="F168" i="9"/>
  <c r="H167" i="9"/>
  <c r="G167" i="9"/>
  <c r="F167" i="9"/>
  <c r="H166" i="9"/>
  <c r="G166" i="9"/>
  <c r="F166" i="9"/>
  <c r="H165" i="9"/>
  <c r="G165" i="9"/>
  <c r="F165" i="9"/>
  <c r="H164" i="9"/>
  <c r="G164" i="9"/>
  <c r="F164" i="9"/>
  <c r="H163" i="9"/>
  <c r="G163" i="9"/>
  <c r="F163" i="9"/>
  <c r="H162" i="9"/>
  <c r="G162" i="9"/>
  <c r="F162" i="9"/>
  <c r="H161" i="9"/>
  <c r="G161" i="9"/>
  <c r="F161" i="9"/>
  <c r="H160" i="9"/>
  <c r="G160" i="9"/>
  <c r="F160" i="9"/>
  <c r="H159" i="9"/>
  <c r="G159" i="9"/>
  <c r="F159" i="9"/>
  <c r="H158" i="9"/>
  <c r="G158" i="9"/>
  <c r="F158" i="9"/>
  <c r="H157" i="9"/>
  <c r="G157" i="9"/>
  <c r="F157" i="9"/>
  <c r="F156" i="9"/>
  <c r="H155" i="9"/>
  <c r="G155" i="9"/>
  <c r="F155" i="9"/>
  <c r="H154" i="9"/>
  <c r="G154" i="9"/>
  <c r="F154" i="9"/>
  <c r="H153" i="9"/>
  <c r="G153" i="9"/>
  <c r="F153" i="9"/>
  <c r="H152" i="9"/>
  <c r="G152" i="9"/>
  <c r="F152" i="9"/>
  <c r="H151" i="9"/>
  <c r="G151" i="9"/>
  <c r="F151" i="9"/>
  <c r="H150" i="9"/>
  <c r="G150" i="9"/>
  <c r="F150" i="9"/>
  <c r="H149" i="9"/>
  <c r="G149" i="9"/>
  <c r="F149" i="9"/>
  <c r="H148" i="9"/>
  <c r="G148" i="9"/>
  <c r="F148" i="9"/>
  <c r="H147" i="9"/>
  <c r="G147" i="9"/>
  <c r="F147" i="9"/>
  <c r="H146" i="9"/>
  <c r="G146" i="9"/>
  <c r="F146" i="9"/>
  <c r="H145" i="9"/>
  <c r="G145" i="9"/>
  <c r="F145" i="9"/>
  <c r="H144" i="9"/>
  <c r="G144" i="9"/>
  <c r="F144" i="9"/>
  <c r="H143" i="9"/>
  <c r="G143" i="9"/>
  <c r="F143" i="9"/>
  <c r="H142" i="9"/>
  <c r="G142" i="9"/>
  <c r="F142" i="9"/>
  <c r="H141" i="9"/>
  <c r="G141" i="9"/>
  <c r="F141" i="9"/>
  <c r="H140" i="9"/>
  <c r="G140" i="9"/>
  <c r="F140" i="9"/>
  <c r="H139" i="9"/>
  <c r="G139" i="9"/>
  <c r="F139" i="9"/>
  <c r="H138" i="9"/>
  <c r="G138" i="9"/>
  <c r="F138" i="9"/>
  <c r="H137" i="9"/>
  <c r="G137" i="9"/>
  <c r="F137" i="9"/>
  <c r="H136" i="9"/>
  <c r="G136" i="9"/>
  <c r="F136" i="9"/>
  <c r="H135" i="9"/>
  <c r="G135" i="9"/>
  <c r="F135" i="9"/>
  <c r="H134" i="9"/>
  <c r="G134" i="9"/>
  <c r="F134" i="9"/>
  <c r="H133" i="9"/>
  <c r="G133" i="9"/>
  <c r="F133" i="9"/>
  <c r="H132" i="9"/>
  <c r="G132" i="9"/>
  <c r="F132" i="9"/>
  <c r="H131" i="9"/>
  <c r="G131" i="9"/>
  <c r="F131" i="9"/>
  <c r="H130" i="9"/>
  <c r="G130" i="9"/>
  <c r="F130" i="9"/>
  <c r="H129" i="9"/>
  <c r="G129" i="9"/>
  <c r="F129" i="9"/>
  <c r="H128" i="9"/>
  <c r="G128" i="9"/>
  <c r="F128" i="9"/>
  <c r="H127" i="9"/>
  <c r="G127" i="9"/>
  <c r="F127" i="9"/>
  <c r="H126" i="9"/>
  <c r="G126" i="9"/>
  <c r="F126" i="9"/>
  <c r="H125" i="9"/>
  <c r="G125" i="9"/>
  <c r="F125" i="9"/>
  <c r="H124" i="9"/>
  <c r="G124" i="9"/>
  <c r="F124" i="9"/>
  <c r="H123" i="9"/>
  <c r="G123" i="9"/>
  <c r="F123" i="9"/>
  <c r="H122" i="9"/>
  <c r="G122" i="9"/>
  <c r="F122" i="9"/>
  <c r="H121" i="9"/>
  <c r="G121" i="9"/>
  <c r="F121" i="9"/>
  <c r="H120" i="9"/>
  <c r="G120" i="9"/>
  <c r="F120" i="9"/>
  <c r="H119" i="9"/>
  <c r="G119" i="9"/>
  <c r="F119" i="9"/>
  <c r="H118" i="9"/>
  <c r="G118" i="9"/>
  <c r="F118" i="9"/>
  <c r="H117" i="9"/>
  <c r="G117" i="9"/>
  <c r="F117" i="9"/>
  <c r="H116" i="9"/>
  <c r="G116" i="9"/>
  <c r="F116" i="9"/>
  <c r="H115" i="9"/>
  <c r="G115" i="9"/>
  <c r="F115" i="9"/>
  <c r="H114" i="9"/>
  <c r="G114" i="9"/>
  <c r="F114" i="9"/>
  <c r="H113" i="9"/>
  <c r="G113" i="9"/>
  <c r="F113" i="9"/>
  <c r="H112" i="9"/>
  <c r="G112" i="9"/>
  <c r="F112" i="9"/>
  <c r="H111" i="9"/>
  <c r="G111" i="9"/>
  <c r="F111" i="9"/>
  <c r="H110" i="9"/>
  <c r="G110" i="9"/>
  <c r="F110" i="9"/>
  <c r="H109" i="9"/>
  <c r="G109" i="9"/>
  <c r="F109" i="9"/>
  <c r="H108" i="9"/>
  <c r="G108" i="9"/>
  <c r="F108" i="9"/>
  <c r="H107" i="9"/>
  <c r="G107" i="9"/>
  <c r="F107" i="9"/>
  <c r="H106" i="9"/>
  <c r="G106" i="9"/>
  <c r="F106" i="9"/>
  <c r="H105" i="9"/>
  <c r="G105" i="9"/>
  <c r="F105" i="9"/>
  <c r="H104" i="9"/>
  <c r="G104" i="9"/>
  <c r="F104" i="9"/>
  <c r="H103" i="9"/>
  <c r="G103" i="9"/>
  <c r="F103" i="9"/>
  <c r="H102" i="9"/>
  <c r="G102" i="9"/>
  <c r="F102" i="9"/>
  <c r="H101" i="9"/>
  <c r="G101" i="9"/>
  <c r="F101" i="9"/>
  <c r="H100" i="9"/>
  <c r="G100" i="9"/>
  <c r="F100" i="9"/>
  <c r="H99" i="9"/>
  <c r="G99" i="9"/>
  <c r="F99" i="9"/>
  <c r="H98" i="9"/>
  <c r="G98" i="9"/>
  <c r="F98" i="9"/>
  <c r="H97" i="9"/>
  <c r="G97" i="9"/>
  <c r="F97" i="9"/>
  <c r="H96" i="9"/>
  <c r="G96" i="9"/>
  <c r="F96" i="9"/>
  <c r="H95" i="9"/>
  <c r="G95" i="9"/>
  <c r="F95" i="9"/>
  <c r="H94" i="9"/>
  <c r="G94" i="9"/>
  <c r="F94" i="9"/>
  <c r="H93" i="9"/>
  <c r="G93" i="9"/>
  <c r="F93" i="9"/>
  <c r="H92" i="9"/>
  <c r="G92" i="9"/>
  <c r="F92" i="9"/>
  <c r="H91" i="9"/>
  <c r="G91" i="9"/>
  <c r="F91" i="9"/>
  <c r="H90" i="9"/>
  <c r="G90" i="9"/>
  <c r="F90" i="9"/>
  <c r="H89" i="9"/>
  <c r="G89" i="9"/>
  <c r="F89" i="9"/>
  <c r="H88" i="9"/>
  <c r="G88" i="9"/>
  <c r="F88" i="9"/>
  <c r="H87" i="9"/>
  <c r="G87" i="9"/>
  <c r="F87" i="9"/>
  <c r="H86" i="9"/>
  <c r="G86" i="9"/>
  <c r="F86" i="9"/>
  <c r="H85" i="9"/>
  <c r="G85" i="9"/>
  <c r="F85" i="9"/>
  <c r="H84" i="9"/>
  <c r="G84" i="9"/>
  <c r="F84" i="9"/>
  <c r="H83" i="9"/>
  <c r="G83" i="9"/>
  <c r="F83" i="9"/>
  <c r="H82" i="9"/>
  <c r="G82" i="9"/>
  <c r="F82" i="9"/>
  <c r="H81" i="9"/>
  <c r="G81" i="9"/>
  <c r="F81" i="9"/>
  <c r="H80" i="9"/>
  <c r="G80" i="9"/>
  <c r="F80" i="9"/>
  <c r="H79" i="9"/>
  <c r="G79" i="9"/>
  <c r="F79" i="9"/>
  <c r="H78" i="9"/>
  <c r="G78" i="9"/>
  <c r="F78" i="9"/>
  <c r="H77" i="9"/>
  <c r="G77" i="9"/>
  <c r="F77" i="9"/>
  <c r="H76" i="9"/>
  <c r="G76" i="9"/>
  <c r="F76" i="9"/>
  <c r="H72" i="9"/>
  <c r="G72" i="9"/>
  <c r="F72" i="9"/>
  <c r="H71" i="9"/>
  <c r="G71" i="9"/>
  <c r="F71" i="9"/>
  <c r="H70" i="9"/>
  <c r="G70" i="9"/>
  <c r="F70" i="9"/>
  <c r="H69" i="9"/>
  <c r="G69" i="9"/>
  <c r="F69" i="9"/>
  <c r="H68" i="9"/>
  <c r="G68" i="9"/>
  <c r="F68" i="9"/>
  <c r="H67" i="9"/>
  <c r="G67" i="9"/>
  <c r="F67" i="9"/>
  <c r="H66" i="9"/>
  <c r="G66" i="9"/>
  <c r="F66" i="9"/>
  <c r="H65" i="9"/>
  <c r="G65" i="9"/>
  <c r="F65" i="9"/>
  <c r="H64" i="9"/>
  <c r="G64" i="9"/>
  <c r="F64" i="9"/>
  <c r="H63" i="9"/>
  <c r="G63" i="9"/>
  <c r="F63" i="9"/>
  <c r="H62" i="9"/>
  <c r="G62" i="9"/>
  <c r="F62" i="9"/>
  <c r="H61" i="9"/>
  <c r="G61" i="9"/>
  <c r="F61" i="9"/>
  <c r="H60" i="9"/>
  <c r="G60" i="9"/>
  <c r="F60" i="9"/>
  <c r="H59" i="9"/>
  <c r="G59" i="9"/>
  <c r="F59" i="9"/>
  <c r="H58" i="9"/>
  <c r="G58" i="9"/>
  <c r="F58" i="9"/>
  <c r="H55" i="9"/>
  <c r="G55" i="9"/>
  <c r="F55" i="9"/>
  <c r="H54" i="9"/>
  <c r="G54" i="9"/>
  <c r="F54" i="9"/>
  <c r="H53" i="9"/>
  <c r="G53" i="9"/>
  <c r="F53" i="9"/>
  <c r="H52" i="9"/>
  <c r="G52" i="9"/>
  <c r="F52" i="9"/>
  <c r="H51" i="9"/>
  <c r="G51" i="9"/>
  <c r="F51" i="9"/>
  <c r="H50" i="9"/>
  <c r="G50" i="9"/>
  <c r="F50" i="9"/>
  <c r="H49" i="9"/>
  <c r="G49" i="9"/>
  <c r="F49" i="9"/>
  <c r="H48" i="9"/>
  <c r="G48" i="9"/>
  <c r="F48" i="9"/>
  <c r="F47" i="9"/>
  <c r="F46" i="9"/>
  <c r="H44" i="9"/>
  <c r="G44" i="9"/>
  <c r="F44" i="9"/>
  <c r="H40" i="9"/>
  <c r="G40" i="9"/>
  <c r="F40" i="9"/>
  <c r="H39" i="9"/>
  <c r="G39" i="9"/>
  <c r="F39" i="9"/>
  <c r="H38" i="9"/>
  <c r="G38" i="9"/>
  <c r="F38" i="9"/>
  <c r="H37" i="9"/>
  <c r="G37" i="9"/>
  <c r="F37" i="9"/>
  <c r="H36" i="9"/>
  <c r="G36" i="9"/>
  <c r="F36" i="9"/>
  <c r="H35" i="9"/>
  <c r="G35" i="9"/>
  <c r="F35" i="9"/>
  <c r="H34" i="9"/>
  <c r="G34" i="9"/>
  <c r="F34" i="9"/>
  <c r="H33" i="9"/>
  <c r="G33" i="9"/>
  <c r="F33" i="9"/>
  <c r="H32" i="9"/>
  <c r="G32" i="9"/>
  <c r="F32" i="9"/>
  <c r="H31" i="9"/>
  <c r="G31" i="9"/>
  <c r="F31" i="9"/>
  <c r="H30" i="9"/>
  <c r="G30" i="9"/>
  <c r="F30" i="9"/>
  <c r="F29" i="9"/>
  <c r="F27" i="9"/>
  <c r="H26" i="9"/>
  <c r="G26" i="9"/>
  <c r="F26" i="9"/>
  <c r="H25" i="9"/>
  <c r="G25" i="9"/>
  <c r="F25" i="9"/>
  <c r="F24" i="9"/>
  <c r="G296" i="9"/>
  <c r="D97" i="8"/>
  <c r="D92" i="8"/>
  <c r="C1669" i="1" s="1"/>
  <c r="H1669" i="1" s="1"/>
  <c r="D87" i="8"/>
  <c r="C1664" i="1" s="1"/>
  <c r="G1664" i="1" s="1"/>
  <c r="D82" i="8"/>
  <c r="C1659" i="1" s="1"/>
  <c r="H1659" i="1" s="1"/>
  <c r="D77" i="8"/>
  <c r="C1654" i="1" s="1"/>
  <c r="H1654" i="1" s="1"/>
  <c r="D72" i="8"/>
  <c r="D67" i="8"/>
  <c r="D62" i="8"/>
  <c r="C1639" i="1" s="1"/>
  <c r="D57" i="8"/>
  <c r="C1634" i="1" s="1"/>
  <c r="H1634" i="1" s="1"/>
  <c r="D52" i="8"/>
  <c r="C1629" i="1" s="1"/>
  <c r="G1629" i="1" s="1"/>
  <c r="D46" i="8"/>
  <c r="C1623" i="1" s="1"/>
  <c r="H1623" i="1" s="1"/>
  <c r="D37" i="8"/>
  <c r="C1614" i="1" s="1"/>
  <c r="G1614" i="1" s="1"/>
  <c r="D27" i="8"/>
  <c r="D18" i="8"/>
  <c r="C1595" i="1" s="1"/>
  <c r="H1595" i="1" s="1"/>
  <c r="D8" i="8"/>
  <c r="E44" i="7"/>
  <c r="I35" i="3" s="1"/>
  <c r="D44" i="7"/>
  <c r="C1577" i="1" s="1"/>
  <c r="E39" i="7"/>
  <c r="D39" i="7"/>
  <c r="E30" i="7"/>
  <c r="D1563" i="1" s="1"/>
  <c r="D30" i="7"/>
  <c r="C1563" i="1" s="1"/>
  <c r="E23" i="7"/>
  <c r="E22" i="7" s="1"/>
  <c r="D23" i="7"/>
  <c r="C1556" i="1" s="1"/>
  <c r="E14" i="7"/>
  <c r="D14" i="7"/>
  <c r="E7" i="7"/>
  <c r="E6" i="7" s="1"/>
  <c r="D7" i="7"/>
  <c r="C1540" i="1" s="1"/>
  <c r="F140" i="6"/>
  <c r="F139" i="6"/>
  <c r="F138" i="6"/>
  <c r="F137" i="6"/>
  <c r="F136" i="6"/>
  <c r="F135" i="6"/>
  <c r="F134" i="6"/>
  <c r="F133" i="6"/>
  <c r="F132" i="6"/>
  <c r="F131" i="6"/>
  <c r="E130" i="6"/>
  <c r="E129" i="6" s="1"/>
  <c r="D1525" i="1" s="1"/>
  <c r="D130" i="6"/>
  <c r="F128" i="6"/>
  <c r="F127" i="6"/>
  <c r="F126" i="6"/>
  <c r="F125" i="6"/>
  <c r="F124" i="6"/>
  <c r="F123" i="6"/>
  <c r="E122" i="6"/>
  <c r="D1518" i="1" s="1"/>
  <c r="D122" i="6"/>
  <c r="F122" i="6" s="1"/>
  <c r="F121" i="6"/>
  <c r="F120" i="6"/>
  <c r="F119" i="6"/>
  <c r="E118" i="6"/>
  <c r="D1514" i="1" s="1"/>
  <c r="D118" i="6"/>
  <c r="F118" i="6" s="1"/>
  <c r="F117" i="6"/>
  <c r="F116" i="6"/>
  <c r="E115" i="6"/>
  <c r="D115" i="6"/>
  <c r="C1511" i="1" s="1"/>
  <c r="F113" i="6"/>
  <c r="F112" i="6"/>
  <c r="F111" i="6"/>
  <c r="F110" i="6"/>
  <c r="F109" i="6"/>
  <c r="F108" i="6"/>
  <c r="E107" i="6"/>
  <c r="D1503" i="1" s="1"/>
  <c r="D107" i="6"/>
  <c r="F107" i="6" s="1"/>
  <c r="F106" i="6"/>
  <c r="F105" i="6"/>
  <c r="F104" i="6"/>
  <c r="F103" i="6"/>
  <c r="F102" i="6"/>
  <c r="F101" i="6"/>
  <c r="F100" i="6"/>
  <c r="E99" i="6"/>
  <c r="D99" i="6"/>
  <c r="F99" i="6" s="1"/>
  <c r="F98" i="6"/>
  <c r="F97" i="6"/>
  <c r="F96" i="6"/>
  <c r="F95" i="6"/>
  <c r="E94" i="6"/>
  <c r="D94" i="6"/>
  <c r="F94" i="6" s="1"/>
  <c r="F93" i="6"/>
  <c r="F92" i="6"/>
  <c r="F91" i="6"/>
  <c r="E90" i="6"/>
  <c r="D90" i="6"/>
  <c r="F88" i="6"/>
  <c r="F87" i="6"/>
  <c r="F86" i="6"/>
  <c r="F85" i="6"/>
  <c r="F84" i="6"/>
  <c r="F83" i="6"/>
  <c r="E82" i="6"/>
  <c r="D1478" i="1" s="1"/>
  <c r="D82" i="6"/>
  <c r="C1478" i="1" s="1"/>
  <c r="F81" i="6"/>
  <c r="F80" i="6"/>
  <c r="F79" i="6"/>
  <c r="F78" i="6"/>
  <c r="F77" i="6"/>
  <c r="F76" i="6"/>
  <c r="E75" i="6"/>
  <c r="D1471" i="1" s="1"/>
  <c r="D75" i="6"/>
  <c r="F75" i="6" s="1"/>
  <c r="F74" i="6"/>
  <c r="F73" i="6"/>
  <c r="F72" i="6"/>
  <c r="F71" i="6"/>
  <c r="F70" i="6"/>
  <c r="F69" i="6"/>
  <c r="F68" i="6"/>
  <c r="F67" i="6"/>
  <c r="E66" i="6"/>
  <c r="D1462" i="1" s="1"/>
  <c r="D66" i="6"/>
  <c r="F66" i="6" s="1"/>
  <c r="F65" i="6"/>
  <c r="F64" i="6"/>
  <c r="F63" i="6"/>
  <c r="F62" i="6"/>
  <c r="E61" i="6"/>
  <c r="D1457" i="1" s="1"/>
  <c r="D61" i="6"/>
  <c r="F61" i="6" s="1"/>
  <c r="F60" i="6"/>
  <c r="F59" i="6"/>
  <c r="F58" i="6"/>
  <c r="F57" i="6"/>
  <c r="F56" i="6"/>
  <c r="F55" i="6"/>
  <c r="E54" i="6"/>
  <c r="D1450" i="1" s="1"/>
  <c r="D54" i="6"/>
  <c r="F54" i="6" s="1"/>
  <c r="F53" i="6"/>
  <c r="F52" i="6"/>
  <c r="F51" i="6"/>
  <c r="E50" i="6"/>
  <c r="D1446" i="1" s="1"/>
  <c r="D50" i="6"/>
  <c r="C1446" i="1" s="1"/>
  <c r="F49" i="6"/>
  <c r="F48" i="6"/>
  <c r="F47" i="6"/>
  <c r="F46" i="6"/>
  <c r="F45" i="6"/>
  <c r="F44" i="6"/>
  <c r="E43" i="6"/>
  <c r="D1439" i="1" s="1"/>
  <c r="D43" i="6"/>
  <c r="F42" i="6"/>
  <c r="F41" i="6"/>
  <c r="F40" i="6"/>
  <c r="E39" i="6"/>
  <c r="D39" i="6"/>
  <c r="F39" i="6" s="1"/>
  <c r="F38" i="6"/>
  <c r="F37" i="6"/>
  <c r="E36" i="6"/>
  <c r="D36" i="6"/>
  <c r="F34" i="6"/>
  <c r="F33" i="6"/>
  <c r="F32" i="6"/>
  <c r="F31" i="6"/>
  <c r="F30" i="6"/>
  <c r="F29" i="6"/>
  <c r="E28" i="6"/>
  <c r="D28" i="6"/>
  <c r="F28" i="6" s="1"/>
  <c r="F27" i="6"/>
  <c r="F26" i="6"/>
  <c r="F25" i="6"/>
  <c r="F24" i="6"/>
  <c r="F23" i="6"/>
  <c r="E22" i="6"/>
  <c r="D1418" i="1" s="1"/>
  <c r="D22" i="6"/>
  <c r="F22" i="6" s="1"/>
  <c r="F21" i="6"/>
  <c r="F20" i="6"/>
  <c r="F19" i="6"/>
  <c r="F18" i="6"/>
  <c r="F17" i="6"/>
  <c r="F16" i="6"/>
  <c r="F15" i="6"/>
  <c r="F14" i="6"/>
  <c r="E13" i="6"/>
  <c r="D13" i="6"/>
  <c r="F13" i="6" s="1"/>
  <c r="F12" i="6"/>
  <c r="F11" i="6"/>
  <c r="E10" i="6"/>
  <c r="D1406" i="1" s="1"/>
  <c r="D10" i="6"/>
  <c r="F9" i="6"/>
  <c r="F8" i="6"/>
  <c r="F7" i="6"/>
  <c r="E6" i="6"/>
  <c r="D1402" i="1" s="1"/>
  <c r="D6" i="6"/>
  <c r="C1402" i="1" s="1"/>
  <c r="F302" i="5"/>
  <c r="F301" i="5"/>
  <c r="F300" i="5"/>
  <c r="F298" i="5"/>
  <c r="E297" i="5"/>
  <c r="D297" i="5"/>
  <c r="C1301" i="1" s="1"/>
  <c r="F291" i="5"/>
  <c r="F274" i="5"/>
  <c r="F264" i="5"/>
  <c r="F263" i="5"/>
  <c r="F262" i="5"/>
  <c r="F261" i="5"/>
  <c r="F259" i="5"/>
  <c r="F258" i="5"/>
  <c r="F257" i="5"/>
  <c r="F254" i="5"/>
  <c r="C1257" i="1"/>
  <c r="F250" i="5"/>
  <c r="F249" i="5"/>
  <c r="E248" i="5"/>
  <c r="D1252" i="1" s="1"/>
  <c r="D248" i="5"/>
  <c r="F248" i="5" s="1"/>
  <c r="F246" i="5"/>
  <c r="F245" i="5"/>
  <c r="F244" i="5"/>
  <c r="F243" i="5"/>
  <c r="F242" i="5"/>
  <c r="F241" i="5"/>
  <c r="F240" i="5"/>
  <c r="F239" i="5"/>
  <c r="F238" i="5"/>
  <c r="E237" i="5"/>
  <c r="D1241" i="1" s="1"/>
  <c r="D237" i="5"/>
  <c r="F237" i="5" s="1"/>
  <c r="F236" i="5"/>
  <c r="F235" i="5"/>
  <c r="F234" i="5"/>
  <c r="F233" i="5"/>
  <c r="F232" i="5"/>
  <c r="F231" i="5"/>
  <c r="F230" i="5"/>
  <c r="F229" i="5"/>
  <c r="F228" i="5"/>
  <c r="F227" i="5"/>
  <c r="F226" i="5"/>
  <c r="F225" i="5"/>
  <c r="F224" i="5"/>
  <c r="F223" i="5"/>
  <c r="F222" i="5"/>
  <c r="F221" i="5"/>
  <c r="E220" i="5"/>
  <c r="D220" i="5"/>
  <c r="C1224" i="1" s="1"/>
  <c r="F218" i="5"/>
  <c r="F217" i="5"/>
  <c r="F216" i="5"/>
  <c r="F215" i="5"/>
  <c r="F214" i="5"/>
  <c r="F213" i="5"/>
  <c r="F212" i="5"/>
  <c r="E211" i="5"/>
  <c r="D1215" i="1" s="1"/>
  <c r="D211" i="5"/>
  <c r="F211" i="5" s="1"/>
  <c r="F210" i="5"/>
  <c r="F209" i="5"/>
  <c r="F208" i="5"/>
  <c r="F207" i="5"/>
  <c r="F206" i="5"/>
  <c r="F205" i="5"/>
  <c r="E204" i="5"/>
  <c r="D204" i="5"/>
  <c r="F204" i="5" s="1"/>
  <c r="F197" i="5"/>
  <c r="F196" i="5"/>
  <c r="F195" i="5"/>
  <c r="F194" i="5"/>
  <c r="F185" i="5"/>
  <c r="F184" i="5"/>
  <c r="F183" i="5"/>
  <c r="F182" i="5"/>
  <c r="E181" i="5"/>
  <c r="E178" i="5" s="1"/>
  <c r="D181" i="5"/>
  <c r="C1185" i="1" s="1"/>
  <c r="F180" i="5"/>
  <c r="F179" i="5"/>
  <c r="F174" i="5"/>
  <c r="F173" i="5"/>
  <c r="F172" i="5"/>
  <c r="E171" i="5"/>
  <c r="D1176" i="1" s="1"/>
  <c r="D171" i="5"/>
  <c r="F170" i="5"/>
  <c r="F169" i="5"/>
  <c r="F168" i="5"/>
  <c r="F167" i="5"/>
  <c r="F166" i="5"/>
  <c r="E165" i="5"/>
  <c r="D1170" i="1" s="1"/>
  <c r="D165" i="5"/>
  <c r="C1170" i="1" s="1"/>
  <c r="F164" i="5"/>
  <c r="F163" i="5"/>
  <c r="F162" i="5"/>
  <c r="F161" i="5"/>
  <c r="F160" i="5"/>
  <c r="F159" i="5"/>
  <c r="F158" i="5"/>
  <c r="F157" i="5"/>
  <c r="F156" i="5"/>
  <c r="F155" i="5"/>
  <c r="F154" i="5"/>
  <c r="F153" i="5"/>
  <c r="F152" i="5"/>
  <c r="F151" i="5"/>
  <c r="E150" i="5"/>
  <c r="D150" i="5"/>
  <c r="G316" i="9" s="1"/>
  <c r="F149" i="5"/>
  <c r="F148" i="5"/>
  <c r="F146" i="5"/>
  <c r="F145" i="5"/>
  <c r="F144" i="5"/>
  <c r="E143" i="5"/>
  <c r="D1148" i="1" s="1"/>
  <c r="D143" i="5"/>
  <c r="F143" i="5" s="1"/>
  <c r="F142" i="5"/>
  <c r="F141" i="5"/>
  <c r="F140" i="5"/>
  <c r="F139" i="5"/>
  <c r="F138" i="5"/>
  <c r="F137" i="5"/>
  <c r="E136" i="5"/>
  <c r="D1141" i="1" s="1"/>
  <c r="D136" i="5"/>
  <c r="F136" i="5" s="1"/>
  <c r="F134" i="5"/>
  <c r="F133" i="5"/>
  <c r="F132" i="5"/>
  <c r="F131" i="5"/>
  <c r="F130" i="5"/>
  <c r="F129" i="5"/>
  <c r="F128" i="5"/>
  <c r="E127" i="5"/>
  <c r="D1132" i="1" s="1"/>
  <c r="D127" i="5"/>
  <c r="F127" i="5" s="1"/>
  <c r="F126" i="5"/>
  <c r="F125" i="5"/>
  <c r="F124" i="5"/>
  <c r="F123" i="5"/>
  <c r="F122" i="5"/>
  <c r="F121" i="5"/>
  <c r="E120" i="5"/>
  <c r="D120" i="5"/>
  <c r="F120" i="5" s="1"/>
  <c r="F118" i="5"/>
  <c r="F117" i="5"/>
  <c r="F116" i="5"/>
  <c r="F115" i="5"/>
  <c r="F114" i="5"/>
  <c r="F113" i="5"/>
  <c r="F112" i="5"/>
  <c r="F111" i="5"/>
  <c r="F110" i="5"/>
  <c r="F109" i="5"/>
  <c r="F108" i="5"/>
  <c r="E107" i="5"/>
  <c r="D1112" i="1" s="1"/>
  <c r="D107" i="5"/>
  <c r="F107" i="5" s="1"/>
  <c r="F106" i="5"/>
  <c r="F105" i="5"/>
  <c r="F104" i="5"/>
  <c r="F103" i="5"/>
  <c r="F102" i="5"/>
  <c r="F101" i="5"/>
  <c r="F100" i="5"/>
  <c r="F99" i="5"/>
  <c r="F98" i="5"/>
  <c r="F97" i="5"/>
  <c r="F96" i="5"/>
  <c r="F95" i="5"/>
  <c r="F94" i="5"/>
  <c r="F93" i="5"/>
  <c r="F92" i="5"/>
  <c r="F91" i="5"/>
  <c r="F90" i="5"/>
  <c r="E89" i="5"/>
  <c r="D1094" i="1" s="1"/>
  <c r="D89" i="5"/>
  <c r="F87" i="5"/>
  <c r="F86" i="5"/>
  <c r="F85" i="5"/>
  <c r="F84" i="5"/>
  <c r="F83" i="5"/>
  <c r="F82" i="5"/>
  <c r="F81" i="5"/>
  <c r="F80" i="5"/>
  <c r="F76" i="5"/>
  <c r="F75" i="5"/>
  <c r="F74" i="5"/>
  <c r="F73" i="5"/>
  <c r="F72" i="5"/>
  <c r="E71" i="5"/>
  <c r="E70" i="5" s="1"/>
  <c r="D1075" i="1" s="1"/>
  <c r="D71" i="5"/>
  <c r="F71" i="5" s="1"/>
  <c r="F67" i="5"/>
  <c r="F66" i="5"/>
  <c r="F65" i="5"/>
  <c r="F64" i="5"/>
  <c r="F62" i="5"/>
  <c r="F61" i="5"/>
  <c r="F60" i="5"/>
  <c r="F59" i="5"/>
  <c r="F58" i="5"/>
  <c r="F57" i="5"/>
  <c r="E56" i="5"/>
  <c r="D1061" i="1" s="1"/>
  <c r="D56" i="5"/>
  <c r="C1061" i="1" s="1"/>
  <c r="F55" i="5"/>
  <c r="F54" i="5"/>
  <c r="F53" i="5"/>
  <c r="E52" i="5"/>
  <c r="D1057" i="1" s="1"/>
  <c r="D52" i="5"/>
  <c r="F52" i="5" s="1"/>
  <c r="F51" i="5"/>
  <c r="F50" i="5"/>
  <c r="F49" i="5"/>
  <c r="F48" i="5"/>
  <c r="F47" i="5"/>
  <c r="F46" i="5"/>
  <c r="E45" i="5"/>
  <c r="D1050" i="1" s="1"/>
  <c r="D45" i="5"/>
  <c r="F45" i="5" s="1"/>
  <c r="F44" i="5"/>
  <c r="F43" i="5"/>
  <c r="F42" i="5"/>
  <c r="E41" i="5"/>
  <c r="D1046" i="1" s="1"/>
  <c r="D41" i="5"/>
  <c r="F40" i="5"/>
  <c r="F39" i="5"/>
  <c r="F38" i="5"/>
  <c r="F37" i="5"/>
  <c r="F36" i="5"/>
  <c r="E35" i="5"/>
  <c r="D1040" i="1" s="1"/>
  <c r="D35" i="5"/>
  <c r="C1040" i="1" s="1"/>
  <c r="F34" i="5"/>
  <c r="F33" i="5"/>
  <c r="F32" i="5"/>
  <c r="F31" i="5"/>
  <c r="F30" i="5"/>
  <c r="E29" i="5"/>
  <c r="D1034" i="1" s="1"/>
  <c r="D29" i="5"/>
  <c r="F29" i="5" s="1"/>
  <c r="F28" i="5"/>
  <c r="F27" i="5"/>
  <c r="F26" i="5"/>
  <c r="F25" i="5"/>
  <c r="F24" i="5"/>
  <c r="F23" i="5"/>
  <c r="F22" i="5"/>
  <c r="F21" i="5"/>
  <c r="F20" i="5"/>
  <c r="E19" i="5"/>
  <c r="D19" i="5"/>
  <c r="F19" i="5" s="1"/>
  <c r="F18" i="5"/>
  <c r="F17" i="5"/>
  <c r="F16" i="5"/>
  <c r="F15" i="5"/>
  <c r="F14" i="5"/>
  <c r="E13" i="5"/>
  <c r="D1018" i="1" s="1"/>
  <c r="D13" i="5"/>
  <c r="C1018" i="1" s="1"/>
  <c r="F11" i="5"/>
  <c r="F10" i="5"/>
  <c r="F9" i="5"/>
  <c r="E8" i="5"/>
  <c r="D1013" i="1" s="1"/>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2" i="4"/>
  <c r="F741" i="4"/>
  <c r="F740" i="4"/>
  <c r="F739" i="4"/>
  <c r="F738" i="4"/>
  <c r="F737" i="4"/>
  <c r="F736" i="4"/>
  <c r="F735" i="4"/>
  <c r="F734" i="4"/>
  <c r="F733" i="4"/>
  <c r="F732" i="4"/>
  <c r="F729" i="4"/>
  <c r="F728" i="4"/>
  <c r="F727" i="4"/>
  <c r="F726"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61" i="4"/>
  <c r="F660" i="4"/>
  <c r="F659" i="4"/>
  <c r="F658" i="4"/>
  <c r="F657" i="4"/>
  <c r="E656" i="4"/>
  <c r="D649" i="1" s="1"/>
  <c r="C649" i="1"/>
  <c r="F655" i="4"/>
  <c r="F654" i="4"/>
  <c r="F653" i="4"/>
  <c r="F651" i="4"/>
  <c r="F642" i="4"/>
  <c r="F641" i="4"/>
  <c r="F638" i="4"/>
  <c r="F637" i="4"/>
  <c r="E636" i="4"/>
  <c r="D636" i="4"/>
  <c r="C630" i="1" s="1"/>
  <c r="F635" i="4"/>
  <c r="F634" i="4"/>
  <c r="E633" i="4"/>
  <c r="D627" i="1" s="1"/>
  <c r="D633" i="4"/>
  <c r="F633" i="4" s="1"/>
  <c r="F632" i="4"/>
  <c r="F631" i="4"/>
  <c r="E630" i="4"/>
  <c r="D624" i="1" s="1"/>
  <c r="D630" i="4"/>
  <c r="F630" i="4" s="1"/>
  <c r="F628" i="4"/>
  <c r="F627" i="4"/>
  <c r="F626" i="4"/>
  <c r="F625" i="4"/>
  <c r="F624" i="4"/>
  <c r="F623" i="4"/>
  <c r="F622" i="4"/>
  <c r="E621" i="4"/>
  <c r="D615" i="1" s="1"/>
  <c r="D621" i="4"/>
  <c r="F621" i="4" s="1"/>
  <c r="F620" i="4"/>
  <c r="F619" i="4"/>
  <c r="F618" i="4"/>
  <c r="F617" i="4"/>
  <c r="E616" i="4"/>
  <c r="D610" i="1" s="1"/>
  <c r="D616" i="4"/>
  <c r="F616" i="4" s="1"/>
  <c r="F615" i="4"/>
  <c r="F614" i="4"/>
  <c r="F613" i="4"/>
  <c r="F612" i="4"/>
  <c r="F611" i="4"/>
  <c r="F610" i="4"/>
  <c r="E609" i="4"/>
  <c r="D603" i="1" s="1"/>
  <c r="D609" i="4"/>
  <c r="F609" i="4" s="1"/>
  <c r="F608" i="4"/>
  <c r="E607" i="4"/>
  <c r="H156" i="9" s="1"/>
  <c r="D607" i="4"/>
  <c r="C601" i="1" s="1"/>
  <c r="F606" i="4"/>
  <c r="F605" i="4"/>
  <c r="F604" i="4"/>
  <c r="E603" i="4"/>
  <c r="D597" i="1" s="1"/>
  <c r="D603" i="4"/>
  <c r="F603" i="4" s="1"/>
  <c r="F602" i="4"/>
  <c r="F601" i="4"/>
  <c r="F600" i="4"/>
  <c r="F599" i="4"/>
  <c r="E598" i="4"/>
  <c r="D592" i="1" s="1"/>
  <c r="D598" i="4"/>
  <c r="F598" i="4" s="1"/>
  <c r="F596" i="4"/>
  <c r="F595" i="4"/>
  <c r="E594" i="4"/>
  <c r="D588" i="1" s="1"/>
  <c r="D594" i="4"/>
  <c r="F594" i="4" s="1"/>
  <c r="F593" i="4"/>
  <c r="F592" i="4"/>
  <c r="E591" i="4"/>
  <c r="D585" i="1" s="1"/>
  <c r="D591" i="4"/>
  <c r="F591" i="4" s="1"/>
  <c r="F590" i="4"/>
  <c r="E589" i="4"/>
  <c r="D583" i="1" s="1"/>
  <c r="D589" i="4"/>
  <c r="F589" i="4" s="1"/>
  <c r="F588" i="4"/>
  <c r="F587" i="4"/>
  <c r="F586" i="4"/>
  <c r="E585" i="4"/>
  <c r="D579" i="1" s="1"/>
  <c r="D585" i="4"/>
  <c r="C579" i="1" s="1"/>
  <c r="F583" i="4"/>
  <c r="F582" i="4"/>
  <c r="E581" i="4"/>
  <c r="D575" i="1" s="1"/>
  <c r="D581" i="4"/>
  <c r="F581" i="4" s="1"/>
  <c r="F580" i="4"/>
  <c r="F579" i="4"/>
  <c r="E578" i="4"/>
  <c r="D572" i="1" s="1"/>
  <c r="D578" i="4"/>
  <c r="F578" i="4" s="1"/>
  <c r="F577" i="4"/>
  <c r="F576" i="4"/>
  <c r="E575" i="4"/>
  <c r="D569" i="1" s="1"/>
  <c r="D575" i="4"/>
  <c r="F575" i="4" s="1"/>
  <c r="F574" i="4"/>
  <c r="F573" i="4"/>
  <c r="E572" i="4"/>
  <c r="D566" i="1" s="1"/>
  <c r="D572" i="4"/>
  <c r="F570" i="4"/>
  <c r="F569" i="4"/>
  <c r="F568" i="4"/>
  <c r="F567" i="4"/>
  <c r="F566" i="4"/>
  <c r="F565" i="4"/>
  <c r="F564" i="4"/>
  <c r="F563" i="4"/>
  <c r="E562" i="4"/>
  <c r="D556" i="1" s="1"/>
  <c r="D562" i="4"/>
  <c r="F562" i="4" s="1"/>
  <c r="F561" i="4"/>
  <c r="F560" i="4"/>
  <c r="F559" i="4"/>
  <c r="F558" i="4"/>
  <c r="E557" i="4"/>
  <c r="D551" i="1" s="1"/>
  <c r="D557" i="4"/>
  <c r="F557" i="4" s="1"/>
  <c r="F556" i="4"/>
  <c r="F555" i="4"/>
  <c r="F554" i="4"/>
  <c r="F553" i="4"/>
  <c r="F552" i="4"/>
  <c r="F551" i="4"/>
  <c r="E550" i="4"/>
  <c r="D544" i="1" s="1"/>
  <c r="D550" i="4"/>
  <c r="F550" i="4" s="1"/>
  <c r="F549" i="4"/>
  <c r="F548" i="4"/>
  <c r="F547" i="4"/>
  <c r="F546" i="4"/>
  <c r="E545" i="4"/>
  <c r="D539" i="1" s="1"/>
  <c r="D545" i="4"/>
  <c r="F545" i="4" s="1"/>
  <c r="F544" i="4"/>
  <c r="F543" i="4"/>
  <c r="E542" i="4"/>
  <c r="D536" i="1" s="1"/>
  <c r="D542" i="4"/>
  <c r="F542" i="4" s="1"/>
  <c r="F541" i="4"/>
  <c r="F540" i="4"/>
  <c r="F539" i="4"/>
  <c r="F538" i="4"/>
  <c r="E537" i="4"/>
  <c r="D531" i="1" s="1"/>
  <c r="D537" i="4"/>
  <c r="F537" i="4" s="1"/>
  <c r="F534" i="4"/>
  <c r="F533" i="4"/>
  <c r="E532" i="4"/>
  <c r="D526" i="1" s="1"/>
  <c r="D532" i="4"/>
  <c r="F532" i="4" s="1"/>
  <c r="F531" i="4"/>
  <c r="F530" i="4"/>
  <c r="E529" i="4"/>
  <c r="D523" i="1" s="1"/>
  <c r="D529" i="4"/>
  <c r="F529" i="4" s="1"/>
  <c r="F528" i="4"/>
  <c r="F527" i="4"/>
  <c r="E526" i="4"/>
  <c r="D520" i="1" s="1"/>
  <c r="D526" i="4"/>
  <c r="C520" i="1" s="1"/>
  <c r="F525" i="4"/>
  <c r="F524" i="4"/>
  <c r="E523" i="4"/>
  <c r="D517" i="1" s="1"/>
  <c r="D523" i="4"/>
  <c r="F523" i="4" s="1"/>
  <c r="F521" i="4"/>
  <c r="F520" i="4"/>
  <c r="F519" i="4"/>
  <c r="F518" i="4"/>
  <c r="F517" i="4"/>
  <c r="F516" i="4"/>
  <c r="F515" i="4"/>
  <c r="E514" i="4"/>
  <c r="D508" i="1" s="1"/>
  <c r="D514" i="4"/>
  <c r="F514" i="4" s="1"/>
  <c r="F513" i="4"/>
  <c r="F512" i="4"/>
  <c r="F511" i="4"/>
  <c r="F510" i="4"/>
  <c r="E509" i="4"/>
  <c r="D503" i="1" s="1"/>
  <c r="D509" i="4"/>
  <c r="C503" i="1" s="1"/>
  <c r="F508" i="4"/>
  <c r="F507" i="4"/>
  <c r="F506" i="4"/>
  <c r="F505" i="4"/>
  <c r="F504" i="4"/>
  <c r="F503" i="4"/>
  <c r="E502" i="4"/>
  <c r="D496" i="1" s="1"/>
  <c r="D502" i="4"/>
  <c r="C496" i="1" s="1"/>
  <c r="F501" i="4"/>
  <c r="F500" i="4"/>
  <c r="F499" i="4"/>
  <c r="F498" i="4"/>
  <c r="E497" i="4"/>
  <c r="D491" i="1" s="1"/>
  <c r="D497" i="4"/>
  <c r="C491" i="1" s="1"/>
  <c r="F496" i="4"/>
  <c r="F495" i="4"/>
  <c r="F494" i="4"/>
  <c r="F493" i="4"/>
  <c r="E492" i="4"/>
  <c r="D486" i="1" s="1"/>
  <c r="D492" i="4"/>
  <c r="F492" i="4" s="1"/>
  <c r="F490" i="4"/>
  <c r="F489" i="4"/>
  <c r="E488" i="4"/>
  <c r="D482" i="1" s="1"/>
  <c r="D488" i="4"/>
  <c r="F488" i="4" s="1"/>
  <c r="F487" i="4"/>
  <c r="F486" i="4"/>
  <c r="E485" i="4"/>
  <c r="D479" i="1" s="1"/>
  <c r="D485" i="4"/>
  <c r="C479" i="1" s="1"/>
  <c r="F484" i="4"/>
  <c r="F483" i="4"/>
  <c r="F482" i="4"/>
  <c r="F481" i="4"/>
  <c r="E480" i="4"/>
  <c r="D474" i="1" s="1"/>
  <c r="D480" i="4"/>
  <c r="F480" i="4" s="1"/>
  <c r="F478" i="4"/>
  <c r="F477" i="4"/>
  <c r="E476" i="4"/>
  <c r="D470" i="1" s="1"/>
  <c r="D476" i="4"/>
  <c r="F476" i="4" s="1"/>
  <c r="F475" i="4"/>
  <c r="F474" i="4"/>
  <c r="E473" i="4"/>
  <c r="D467" i="1" s="1"/>
  <c r="D473" i="4"/>
  <c r="F473" i="4" s="1"/>
  <c r="F472" i="4"/>
  <c r="F471" i="4"/>
  <c r="E470" i="4"/>
  <c r="D464" i="1" s="1"/>
  <c r="D470" i="4"/>
  <c r="F470" i="4" s="1"/>
  <c r="F469" i="4"/>
  <c r="F468" i="4"/>
  <c r="E467" i="4"/>
  <c r="D461" i="1" s="1"/>
  <c r="D467" i="4"/>
  <c r="C461" i="1" s="1"/>
  <c r="D459" i="1"/>
  <c r="F465" i="4"/>
  <c r="F463" i="4"/>
  <c r="F462" i="4"/>
  <c r="F461" i="4"/>
  <c r="F460" i="4"/>
  <c r="F459" i="4"/>
  <c r="F458" i="4"/>
  <c r="E457" i="4"/>
  <c r="D451" i="1" s="1"/>
  <c r="D457" i="4"/>
  <c r="F457" i="4" s="1"/>
  <c r="F456" i="4"/>
  <c r="F455" i="4"/>
  <c r="F454" i="4"/>
  <c r="F453" i="4"/>
  <c r="E452" i="4"/>
  <c r="D446" i="1" s="1"/>
  <c r="D452" i="4"/>
  <c r="F452" i="4" s="1"/>
  <c r="F451" i="4"/>
  <c r="F450" i="4"/>
  <c r="F449" i="4"/>
  <c r="F448" i="4"/>
  <c r="F447" i="4"/>
  <c r="F446" i="4"/>
  <c r="E445" i="4"/>
  <c r="D439" i="1" s="1"/>
  <c r="D445" i="4"/>
  <c r="C439" i="1" s="1"/>
  <c r="F444" i="4"/>
  <c r="F443" i="4"/>
  <c r="F442" i="4"/>
  <c r="F441" i="4"/>
  <c r="E440" i="4"/>
  <c r="D434" i="1" s="1"/>
  <c r="D440" i="4"/>
  <c r="F440" i="4" s="1"/>
  <c r="F439" i="4"/>
  <c r="F438" i="4"/>
  <c r="E437" i="4"/>
  <c r="D431" i="1" s="1"/>
  <c r="D437" i="4"/>
  <c r="F437" i="4" s="1"/>
  <c r="F436" i="4"/>
  <c r="F435" i="4"/>
  <c r="F434" i="4"/>
  <c r="F433" i="4"/>
  <c r="E432" i="4"/>
  <c r="D426" i="1" s="1"/>
  <c r="D432" i="4"/>
  <c r="F432" i="4" s="1"/>
  <c r="E428" i="4"/>
  <c r="D423" i="1" s="1"/>
  <c r="D428" i="4"/>
  <c r="F428" i="4" s="1"/>
  <c r="E427" i="4"/>
  <c r="D422" i="1" s="1"/>
  <c r="D427" i="4"/>
  <c r="C422" i="1" s="1"/>
  <c r="E426" i="4"/>
  <c r="D421" i="1" s="1"/>
  <c r="D426" i="4"/>
  <c r="F421" i="4"/>
  <c r="F420" i="4"/>
  <c r="F419" i="4"/>
  <c r="F416" i="4"/>
  <c r="F415" i="4"/>
  <c r="F414" i="4"/>
  <c r="F413" i="4"/>
  <c r="E412" i="4"/>
  <c r="D407" i="1" s="1"/>
  <c r="D412" i="4"/>
  <c r="F412" i="4" s="1"/>
  <c r="F411" i="4"/>
  <c r="E410" i="4"/>
  <c r="D405" i="1" s="1"/>
  <c r="D410" i="4"/>
  <c r="F410" i="4" s="1"/>
  <c r="F409" i="4"/>
  <c r="F408" i="4"/>
  <c r="E407" i="4"/>
  <c r="E406" i="4" s="1"/>
  <c r="D401" i="1" s="1"/>
  <c r="D407" i="4"/>
  <c r="C402" i="1" s="1"/>
  <c r="F405" i="4"/>
  <c r="F404" i="4"/>
  <c r="F403" i="4"/>
  <c r="F402" i="4"/>
  <c r="E401" i="4"/>
  <c r="D396" i="1" s="1"/>
  <c r="D401" i="4"/>
  <c r="F401" i="4" s="1"/>
  <c r="F400" i="4"/>
  <c r="F399" i="4"/>
  <c r="E398" i="4"/>
  <c r="D393" i="1" s="1"/>
  <c r="D398" i="4"/>
  <c r="F398" i="4" s="1"/>
  <c r="F397" i="4"/>
  <c r="F396" i="4"/>
  <c r="F395" i="4"/>
  <c r="F394" i="4"/>
  <c r="E393" i="4"/>
  <c r="D388" i="1" s="1"/>
  <c r="D393" i="4"/>
  <c r="F393" i="4" s="1"/>
  <c r="F392" i="4"/>
  <c r="F391" i="4"/>
  <c r="F390" i="4"/>
  <c r="F389" i="4"/>
  <c r="E388" i="4"/>
  <c r="D383" i="1" s="1"/>
  <c r="D388" i="4"/>
  <c r="F388" i="4" s="1"/>
  <c r="F387" i="4"/>
  <c r="F386" i="4"/>
  <c r="F385" i="4"/>
  <c r="F384" i="4"/>
  <c r="F383" i="4"/>
  <c r="F382" i="4"/>
  <c r="F381" i="4"/>
  <c r="F380" i="4"/>
  <c r="E379" i="4"/>
  <c r="D374" i="1" s="1"/>
  <c r="D379" i="4"/>
  <c r="F378" i="4"/>
  <c r="F377" i="4"/>
  <c r="F376" i="4"/>
  <c r="F375" i="4"/>
  <c r="E374" i="4"/>
  <c r="D369" i="1" s="1"/>
  <c r="D374" i="4"/>
  <c r="C369" i="1" s="1"/>
  <c r="F372" i="4"/>
  <c r="F371" i="4"/>
  <c r="F370" i="4"/>
  <c r="F369" i="4"/>
  <c r="F368" i="4"/>
  <c r="F367" i="4"/>
  <c r="E366" i="4"/>
  <c r="D366" i="4"/>
  <c r="F365" i="4"/>
  <c r="F364" i="4"/>
  <c r="F363" i="4"/>
  <c r="E362" i="4"/>
  <c r="D357" i="1" s="1"/>
  <c r="D362" i="4"/>
  <c r="F362" i="4" s="1"/>
  <c r="F359" i="4"/>
  <c r="E358" i="4"/>
  <c r="D353" i="1" s="1"/>
  <c r="D358" i="4"/>
  <c r="F358" i="4" s="1"/>
  <c r="F357" i="4"/>
  <c r="F356" i="4"/>
  <c r="E355" i="4"/>
  <c r="E354" i="4" s="1"/>
  <c r="D349" i="1" s="1"/>
  <c r="D355" i="4"/>
  <c r="D354" i="4" s="1"/>
  <c r="F353" i="4"/>
  <c r="F352" i="4"/>
  <c r="F351" i="4"/>
  <c r="F350" i="4"/>
  <c r="E349" i="4"/>
  <c r="D344" i="1" s="1"/>
  <c r="D349" i="4"/>
  <c r="F349" i="4" s="1"/>
  <c r="F348" i="4"/>
  <c r="F347" i="4"/>
  <c r="E346" i="4"/>
  <c r="D341" i="1" s="1"/>
  <c r="D346" i="4"/>
  <c r="F346" i="4" s="1"/>
  <c r="F345" i="4"/>
  <c r="F344" i="4"/>
  <c r="F343" i="4"/>
  <c r="F342" i="4"/>
  <c r="E341" i="4"/>
  <c r="D336" i="1" s="1"/>
  <c r="D341" i="4"/>
  <c r="F341" i="4" s="1"/>
  <c r="F340" i="4"/>
  <c r="F339" i="4"/>
  <c r="F338" i="4"/>
  <c r="F337" i="4"/>
  <c r="E336" i="4"/>
  <c r="D331" i="1" s="1"/>
  <c r="D336" i="4"/>
  <c r="F336" i="4" s="1"/>
  <c r="F335" i="4"/>
  <c r="F334" i="4"/>
  <c r="F333" i="4"/>
  <c r="F332" i="4"/>
  <c r="F331" i="4"/>
  <c r="F330" i="4"/>
  <c r="F329" i="4"/>
  <c r="F328" i="4"/>
  <c r="E327" i="4"/>
  <c r="D322" i="1" s="1"/>
  <c r="D327" i="4"/>
  <c r="C322" i="1" s="1"/>
  <c r="F326" i="4"/>
  <c r="F325" i="4"/>
  <c r="F324" i="4"/>
  <c r="F323" i="4"/>
  <c r="E322" i="4"/>
  <c r="D317" i="1" s="1"/>
  <c r="D322" i="4"/>
  <c r="F322" i="4" s="1"/>
  <c r="F320" i="4"/>
  <c r="F319" i="4"/>
  <c r="F318" i="4"/>
  <c r="F317" i="4"/>
  <c r="F316" i="4"/>
  <c r="F315" i="4"/>
  <c r="E314" i="4"/>
  <c r="D309" i="1" s="1"/>
  <c r="D314" i="4"/>
  <c r="F314" i="4" s="1"/>
  <c r="F313" i="4"/>
  <c r="F312" i="4"/>
  <c r="F311" i="4"/>
  <c r="E310" i="4"/>
  <c r="D305" i="1" s="1"/>
  <c r="D310" i="4"/>
  <c r="F310" i="4" s="1"/>
  <c r="F306" i="4"/>
  <c r="F305" i="4"/>
  <c r="F304" i="4"/>
  <c r="F303" i="4"/>
  <c r="F302" i="4"/>
  <c r="E298" i="4"/>
  <c r="D294" i="1" s="1"/>
  <c r="D298" i="4"/>
  <c r="F298" i="4" s="1"/>
  <c r="E297" i="4"/>
  <c r="D293" i="1" s="1"/>
  <c r="D297" i="4"/>
  <c r="F297" i="4" s="1"/>
  <c r="F296" i="4"/>
  <c r="F295" i="4"/>
  <c r="F294" i="4"/>
  <c r="F293" i="4"/>
  <c r="F292" i="4"/>
  <c r="F291" i="4"/>
  <c r="F290" i="4"/>
  <c r="E289" i="4"/>
  <c r="D285" i="1" s="1"/>
  <c r="D289" i="4"/>
  <c r="C285" i="1" s="1"/>
  <c r="F288" i="4"/>
  <c r="F287" i="4"/>
  <c r="F286" i="4"/>
  <c r="F285" i="4"/>
  <c r="F284" i="4"/>
  <c r="E283" i="4"/>
  <c r="D279" i="1" s="1"/>
  <c r="D283" i="4"/>
  <c r="F283" i="4" s="1"/>
  <c r="F282" i="4"/>
  <c r="F281" i="4"/>
  <c r="F280" i="4"/>
  <c r="F279" i="4"/>
  <c r="E278" i="4"/>
  <c r="D274" i="1" s="1"/>
  <c r="D278" i="4"/>
  <c r="F278" i="4" s="1"/>
  <c r="F277" i="4"/>
  <c r="F276" i="4"/>
  <c r="F275" i="4"/>
  <c r="E274" i="4"/>
  <c r="D270" i="1" s="1"/>
  <c r="D274" i="4"/>
  <c r="C270" i="1" s="1"/>
  <c r="F272" i="4"/>
  <c r="F271" i="4"/>
  <c r="F270" i="4"/>
  <c r="E269" i="4"/>
  <c r="D265" i="1" s="1"/>
  <c r="D269" i="4"/>
  <c r="F269" i="4" s="1"/>
  <c r="F268" i="4"/>
  <c r="F267" i="4"/>
  <c r="F266" i="4"/>
  <c r="F265" i="4"/>
  <c r="F264" i="4"/>
  <c r="E263" i="4"/>
  <c r="D259" i="1" s="1"/>
  <c r="D263" i="4"/>
  <c r="C259" i="1" s="1"/>
  <c r="F261" i="4"/>
  <c r="F260" i="4"/>
  <c r="F259" i="4"/>
  <c r="F258" i="4"/>
  <c r="E257" i="4"/>
  <c r="D253" i="1" s="1"/>
  <c r="D257" i="4"/>
  <c r="F257" i="4" s="1"/>
  <c r="F256" i="4"/>
  <c r="F255" i="4"/>
  <c r="E254" i="4"/>
  <c r="D250" i="1" s="1"/>
  <c r="D254" i="4"/>
  <c r="F254" i="4" s="1"/>
  <c r="F253" i="4"/>
  <c r="F252" i="4"/>
  <c r="F251" i="4"/>
  <c r="E250" i="4"/>
  <c r="D246" i="1" s="1"/>
  <c r="D250" i="4"/>
  <c r="F250" i="4" s="1"/>
  <c r="F249" i="4"/>
  <c r="F248" i="4"/>
  <c r="F247" i="4"/>
  <c r="E246" i="4"/>
  <c r="D242" i="1" s="1"/>
  <c r="D246" i="4"/>
  <c r="F246" i="4" s="1"/>
  <c r="F241" i="4"/>
  <c r="F240" i="4"/>
  <c r="F239" i="4"/>
  <c r="F238" i="4"/>
  <c r="E237" i="4"/>
  <c r="D233" i="1" s="1"/>
  <c r="D237" i="4"/>
  <c r="F237" i="4" s="1"/>
  <c r="F236" i="4"/>
  <c r="F235" i="4"/>
  <c r="E234" i="4"/>
  <c r="D230" i="1" s="1"/>
  <c r="D234" i="4"/>
  <c r="F234" i="4" s="1"/>
  <c r="F233" i="4"/>
  <c r="F232" i="4"/>
  <c r="E231" i="4"/>
  <c r="D231" i="4"/>
  <c r="F229" i="4"/>
  <c r="F228" i="4"/>
  <c r="F227" i="4"/>
  <c r="F226" i="4"/>
  <c r="E225" i="4"/>
  <c r="D221" i="1" s="1"/>
  <c r="D225" i="4"/>
  <c r="F225" i="4" s="1"/>
  <c r="F224" i="4"/>
  <c r="F223" i="4"/>
  <c r="E222" i="4"/>
  <c r="D218" i="1" s="1"/>
  <c r="D222" i="4"/>
  <c r="F222" i="4" s="1"/>
  <c r="F220" i="4"/>
  <c r="F219" i="4"/>
  <c r="F218" i="4"/>
  <c r="F217" i="4"/>
  <c r="E216" i="4"/>
  <c r="D212" i="1" s="1"/>
  <c r="D216" i="4"/>
  <c r="F216" i="4" s="1"/>
  <c r="F215" i="4"/>
  <c r="F214" i="4"/>
  <c r="F213" i="4"/>
  <c r="F212" i="4"/>
  <c r="F211" i="4"/>
  <c r="F210" i="4"/>
  <c r="F209" i="4"/>
  <c r="E208" i="4"/>
  <c r="D204" i="1" s="1"/>
  <c r="D208" i="4"/>
  <c r="F208" i="4" s="1"/>
  <c r="F207" i="4"/>
  <c r="F206" i="4"/>
  <c r="F205" i="4"/>
  <c r="F204" i="4"/>
  <c r="E203" i="4"/>
  <c r="D203" i="4"/>
  <c r="F203" i="4" s="1"/>
  <c r="F201" i="4"/>
  <c r="F200" i="4"/>
  <c r="F199" i="4"/>
  <c r="F198" i="4"/>
  <c r="F197" i="4"/>
  <c r="F196" i="4"/>
  <c r="F195" i="4"/>
  <c r="E194" i="4"/>
  <c r="D190" i="1" s="1"/>
  <c r="D194" i="4"/>
  <c r="F188" i="4"/>
  <c r="F187" i="4"/>
  <c r="F186" i="4"/>
  <c r="F185" i="4"/>
  <c r="F184" i="4"/>
  <c r="F183" i="4"/>
  <c r="F182" i="4"/>
  <c r="F181" i="4"/>
  <c r="F180" i="4"/>
  <c r="F179" i="4"/>
  <c r="E178" i="4"/>
  <c r="D178" i="4"/>
  <c r="F177" i="4"/>
  <c r="F176" i="4"/>
  <c r="F175" i="4"/>
  <c r="F174" i="4"/>
  <c r="F173" i="4"/>
  <c r="F172" i="4"/>
  <c r="F171" i="4"/>
  <c r="E170" i="4"/>
  <c r="D166" i="1" s="1"/>
  <c r="D170" i="4"/>
  <c r="F170" i="4" s="1"/>
  <c r="F169" i="4"/>
  <c r="F168" i="4"/>
  <c r="F167" i="4"/>
  <c r="F166" i="4"/>
  <c r="E165" i="4"/>
  <c r="D165" i="4"/>
  <c r="C161" i="1" s="1"/>
  <c r="F163" i="4"/>
  <c r="F162" i="4"/>
  <c r="F161" i="4"/>
  <c r="E160" i="4"/>
  <c r="D156" i="1" s="1"/>
  <c r="D160" i="4"/>
  <c r="F160" i="4" s="1"/>
  <c r="F159" i="4"/>
  <c r="F158" i="4"/>
  <c r="F157" i="4"/>
  <c r="F156" i="4"/>
  <c r="F155" i="4"/>
  <c r="E154" i="4"/>
  <c r="D150" i="1" s="1"/>
  <c r="D154" i="4"/>
  <c r="F154" i="4" s="1"/>
  <c r="F151" i="4"/>
  <c r="F150" i="4"/>
  <c r="F149" i="4"/>
  <c r="F148" i="4"/>
  <c r="F147" i="4"/>
  <c r="F146" i="4"/>
  <c r="F145" i="4"/>
  <c r="F144" i="4"/>
  <c r="F143" i="4"/>
  <c r="F142" i="4"/>
  <c r="E141" i="4"/>
  <c r="E140" i="4" s="1"/>
  <c r="D136" i="1" s="1"/>
  <c r="D141" i="4"/>
  <c r="D140" i="4" s="1"/>
  <c r="F139" i="4"/>
  <c r="F138" i="4"/>
  <c r="F137" i="4"/>
  <c r="F136" i="4"/>
  <c r="E135" i="4"/>
  <c r="E134" i="4" s="1"/>
  <c r="D130" i="1" s="1"/>
  <c r="D135" i="4"/>
  <c r="D134" i="4" s="1"/>
  <c r="F134" i="4" s="1"/>
  <c r="F133" i="4"/>
  <c r="F132" i="4"/>
  <c r="F131" i="4"/>
  <c r="F130" i="4"/>
  <c r="E129" i="4"/>
  <c r="D125" i="1" s="1"/>
  <c r="D129" i="4"/>
  <c r="F129" i="4" s="1"/>
  <c r="F128" i="4"/>
  <c r="F127" i="4"/>
  <c r="E126" i="4"/>
  <c r="D126" i="4"/>
  <c r="F126" i="4" s="1"/>
  <c r="F123" i="4"/>
  <c r="F122" i="4"/>
  <c r="F121" i="4"/>
  <c r="E120" i="4"/>
  <c r="D116" i="1" s="1"/>
  <c r="D120" i="4"/>
  <c r="F120" i="4" s="1"/>
  <c r="F119" i="4"/>
  <c r="F118" i="4"/>
  <c r="F117" i="4"/>
  <c r="F116" i="4"/>
  <c r="F115" i="4"/>
  <c r="F114" i="4"/>
  <c r="F113" i="4"/>
  <c r="E112" i="4"/>
  <c r="D108" i="1" s="1"/>
  <c r="D112" i="4"/>
  <c r="F111" i="4"/>
  <c r="F110" i="4"/>
  <c r="F109" i="4"/>
  <c r="F108" i="4"/>
  <c r="E107" i="4"/>
  <c r="D103" i="1" s="1"/>
  <c r="D107" i="4"/>
  <c r="C103" i="1" s="1"/>
  <c r="F105" i="4"/>
  <c r="F104" i="4"/>
  <c r="F103" i="4"/>
  <c r="F102" i="4"/>
  <c r="F101" i="4"/>
  <c r="F100" i="4"/>
  <c r="F99" i="4"/>
  <c r="E98" i="4"/>
  <c r="D94" i="1" s="1"/>
  <c r="D98" i="4"/>
  <c r="F98" i="4" s="1"/>
  <c r="F97" i="4"/>
  <c r="F96" i="4"/>
  <c r="F95" i="4"/>
  <c r="F94" i="4"/>
  <c r="F93" i="4"/>
  <c r="F92" i="4"/>
  <c r="E91" i="4"/>
  <c r="D87" i="1" s="1"/>
  <c r="D91" i="4"/>
  <c r="F90" i="4"/>
  <c r="F89" i="4"/>
  <c r="F88" i="4"/>
  <c r="F87" i="4"/>
  <c r="F86" i="4"/>
  <c r="F85" i="4"/>
  <c r="F84" i="4"/>
  <c r="E83" i="4"/>
  <c r="D79" i="1" s="1"/>
  <c r="D83" i="4"/>
  <c r="F81" i="4"/>
  <c r="F80" i="4"/>
  <c r="F79" i="4"/>
  <c r="F78" i="4"/>
  <c r="E77" i="4"/>
  <c r="D73" i="1" s="1"/>
  <c r="D77" i="4"/>
  <c r="F77" i="4" s="1"/>
  <c r="F76" i="4"/>
  <c r="F75" i="4"/>
  <c r="E74" i="4"/>
  <c r="D70" i="1" s="1"/>
  <c r="D74" i="4"/>
  <c r="F74" i="4" s="1"/>
  <c r="F73" i="4"/>
  <c r="F72" i="4"/>
  <c r="E71" i="4"/>
  <c r="D71" i="4"/>
  <c r="F71" i="4" s="1"/>
  <c r="F70" i="4"/>
  <c r="F69" i="4"/>
  <c r="E68" i="4"/>
  <c r="D64" i="1" s="1"/>
  <c r="D68" i="4"/>
  <c r="C64" i="1" s="1"/>
  <c r="F66" i="4"/>
  <c r="F65" i="4"/>
  <c r="F64" i="4"/>
  <c r="F63" i="4"/>
  <c r="F62" i="4"/>
  <c r="E61" i="4"/>
  <c r="D57" i="1" s="1"/>
  <c r="D61" i="4"/>
  <c r="F61" i="4" s="1"/>
  <c r="F60" i="4"/>
  <c r="F59" i="4"/>
  <c r="E58" i="4"/>
  <c r="D54" i="1" s="1"/>
  <c r="D58" i="4"/>
  <c r="F57" i="4"/>
  <c r="F56" i="4"/>
  <c r="F55" i="4"/>
  <c r="F54" i="4"/>
  <c r="E53" i="4"/>
  <c r="D53" i="4"/>
  <c r="F53" i="4" s="1"/>
  <c r="F52" i="4"/>
  <c r="F51" i="4"/>
  <c r="E50" i="4"/>
  <c r="D46" i="1" s="1"/>
  <c r="D50" i="4"/>
  <c r="C46" i="1" s="1"/>
  <c r="F48" i="4"/>
  <c r="F47" i="4"/>
  <c r="F46" i="4"/>
  <c r="F45" i="4"/>
  <c r="E44" i="4"/>
  <c r="E43" i="4" s="1"/>
  <c r="D39" i="1" s="1"/>
  <c r="D44" i="4"/>
  <c r="C40" i="1" s="1"/>
  <c r="F42" i="4"/>
  <c r="F41" i="4"/>
  <c r="F40" i="4"/>
  <c r="E39" i="4"/>
  <c r="D35" i="1" s="1"/>
  <c r="D39" i="4"/>
  <c r="F39" i="4" s="1"/>
  <c r="F38" i="4"/>
  <c r="F37" i="4"/>
  <c r="E36" i="4"/>
  <c r="D32" i="1" s="1"/>
  <c r="D36" i="4"/>
  <c r="F36" i="4" s="1"/>
  <c r="F35" i="4"/>
  <c r="F34" i="4"/>
  <c r="F33" i="4"/>
  <c r="F32" i="4"/>
  <c r="F31" i="4"/>
  <c r="F30" i="4"/>
  <c r="F29" i="4"/>
  <c r="F28" i="4"/>
  <c r="F27" i="4"/>
  <c r="F26" i="4"/>
  <c r="F25" i="4"/>
  <c r="F24" i="4"/>
  <c r="E23" i="4"/>
  <c r="D19" i="1" s="1"/>
  <c r="D23" i="4"/>
  <c r="C19" i="1" s="1"/>
  <c r="F22" i="4"/>
  <c r="F21" i="4"/>
  <c r="F20" i="4"/>
  <c r="F19" i="4"/>
  <c r="F18" i="4"/>
  <c r="E17" i="4"/>
  <c r="D13" i="1" s="1"/>
  <c r="D17" i="4"/>
  <c r="C13" i="1" s="1"/>
  <c r="F16" i="4"/>
  <c r="F15" i="4"/>
  <c r="F14" i="4"/>
  <c r="F13" i="4"/>
  <c r="F12" i="4"/>
  <c r="F11" i="4"/>
  <c r="F10" i="4"/>
  <c r="F9" i="4"/>
  <c r="E8" i="4"/>
  <c r="D4" i="1" s="1"/>
  <c r="I40" i="3"/>
  <c r="G40" i="3"/>
  <c r="B40" i="3"/>
  <c r="G39" i="3"/>
  <c r="B39" i="3"/>
  <c r="G38" i="3"/>
  <c r="B38" i="3"/>
  <c r="G37" i="3"/>
  <c r="B37" i="3"/>
  <c r="G35" i="3"/>
  <c r="B35" i="3"/>
  <c r="G34" i="3"/>
  <c r="B34" i="3"/>
  <c r="G33" i="3"/>
  <c r="B33" i="3"/>
  <c r="G32" i="3"/>
  <c r="B32" i="3"/>
  <c r="G30" i="3"/>
  <c r="B30" i="3"/>
  <c r="G29" i="3"/>
  <c r="B29" i="3"/>
  <c r="I28" i="3"/>
  <c r="H28" i="3"/>
  <c r="G28" i="3"/>
  <c r="B28" i="3"/>
  <c r="G27" i="3"/>
  <c r="B27" i="3"/>
  <c r="G26" i="3"/>
  <c r="B26" i="3"/>
  <c r="G24" i="3"/>
  <c r="B24" i="3"/>
  <c r="G23" i="3"/>
  <c r="B23" i="3"/>
  <c r="G22" i="3"/>
  <c r="B22" i="3"/>
  <c r="G21" i="3"/>
  <c r="B21" i="3"/>
  <c r="G19" i="3"/>
  <c r="B19" i="3"/>
  <c r="G18" i="3"/>
  <c r="B18" i="3"/>
  <c r="G17" i="3"/>
  <c r="B17" i="3"/>
  <c r="G16" i="3"/>
  <c r="B16" i="3"/>
  <c r="L3" i="9"/>
  <c r="C1686" i="1"/>
  <c r="H1686" i="1" s="1"/>
  <c r="C1684" i="1"/>
  <c r="H1684" i="1" s="1"/>
  <c r="C1683" i="1"/>
  <c r="G1683" i="1" s="1"/>
  <c r="C1682" i="1"/>
  <c r="H1682" i="1" s="1"/>
  <c r="C1681" i="1"/>
  <c r="C1679" i="1"/>
  <c r="H1679" i="1" s="1"/>
  <c r="C1678" i="1"/>
  <c r="H1678" i="1" s="1"/>
  <c r="C1677" i="1"/>
  <c r="H1677" i="1" s="1"/>
  <c r="C1676" i="1"/>
  <c r="H1676" i="1" s="1"/>
  <c r="C1675" i="1"/>
  <c r="H1675" i="1" s="1"/>
  <c r="C1674" i="1"/>
  <c r="H1674" i="1" s="1"/>
  <c r="C1673" i="1"/>
  <c r="H1673" i="1" s="1"/>
  <c r="C1672" i="1"/>
  <c r="H1672" i="1" s="1"/>
  <c r="C1671" i="1"/>
  <c r="H1671" i="1" s="1"/>
  <c r="C1670" i="1"/>
  <c r="H1670" i="1" s="1"/>
  <c r="C1668" i="1"/>
  <c r="H1668" i="1" s="1"/>
  <c r="C1667" i="1"/>
  <c r="H1667" i="1" s="1"/>
  <c r="C1666" i="1"/>
  <c r="G1666" i="1" s="1"/>
  <c r="C1665" i="1"/>
  <c r="H1665" i="1" s="1"/>
  <c r="C1663" i="1"/>
  <c r="C1662" i="1"/>
  <c r="G1662" i="1" s="1"/>
  <c r="C1661" i="1"/>
  <c r="H1661" i="1" s="1"/>
  <c r="C1660" i="1"/>
  <c r="H1660" i="1" s="1"/>
  <c r="C1658" i="1"/>
  <c r="H1658" i="1" s="1"/>
  <c r="C1657" i="1"/>
  <c r="H1657" i="1" s="1"/>
  <c r="C1656" i="1"/>
  <c r="G1656" i="1" s="1"/>
  <c r="C1655" i="1"/>
  <c r="H1655" i="1" s="1"/>
  <c r="C1653" i="1"/>
  <c r="C1652" i="1"/>
  <c r="H1652" i="1" s="1"/>
  <c r="C1651" i="1"/>
  <c r="H1651" i="1" s="1"/>
  <c r="C1650" i="1"/>
  <c r="H1650" i="1" s="1"/>
  <c r="C1649" i="1"/>
  <c r="C1648" i="1"/>
  <c r="H1648" i="1" s="1"/>
  <c r="C1647" i="1"/>
  <c r="H1647" i="1" s="1"/>
  <c r="C1646" i="1"/>
  <c r="H1646" i="1" s="1"/>
  <c r="C1645" i="1"/>
  <c r="H1645" i="1" s="1"/>
  <c r="C1644" i="1"/>
  <c r="G1644" i="1" s="1"/>
  <c r="C1643" i="1"/>
  <c r="C1642" i="1"/>
  <c r="H1642" i="1" s="1"/>
  <c r="C1641" i="1"/>
  <c r="H1641" i="1" s="1"/>
  <c r="C1640" i="1"/>
  <c r="G1640" i="1" s="1"/>
  <c r="C1638" i="1"/>
  <c r="H1638" i="1" s="1"/>
  <c r="C1637" i="1"/>
  <c r="C1636" i="1"/>
  <c r="G1636" i="1" s="1"/>
  <c r="C1635" i="1"/>
  <c r="H1635" i="1" s="1"/>
  <c r="C1633" i="1"/>
  <c r="G1633" i="1" s="1"/>
  <c r="C1632" i="1"/>
  <c r="H1632" i="1" s="1"/>
  <c r="C1631" i="1"/>
  <c r="C1630" i="1"/>
  <c r="G1630" i="1" s="1"/>
  <c r="C1627" i="1"/>
  <c r="H1627" i="1" s="1"/>
  <c r="C1626" i="1"/>
  <c r="G1626" i="1" s="1"/>
  <c r="C1625" i="1"/>
  <c r="G1625" i="1" s="1"/>
  <c r="C1624" i="1"/>
  <c r="H1624" i="1" s="1"/>
  <c r="C1619" i="1"/>
  <c r="H1619" i="1" s="1"/>
  <c r="C1618" i="1"/>
  <c r="G1618" i="1" s="1"/>
  <c r="C1617" i="1"/>
  <c r="H1617" i="1" s="1"/>
  <c r="C1616" i="1"/>
  <c r="H1616" i="1" s="1"/>
  <c r="C1615" i="1"/>
  <c r="G1615" i="1" s="1"/>
  <c r="C1613" i="1"/>
  <c r="H1613" i="1" s="1"/>
  <c r="C1612" i="1"/>
  <c r="H1612" i="1" s="1"/>
  <c r="C1611" i="1"/>
  <c r="H1611" i="1" s="1"/>
  <c r="C1610" i="1"/>
  <c r="H1610" i="1" s="1"/>
  <c r="C1609" i="1"/>
  <c r="H1609" i="1" s="1"/>
  <c r="C1608" i="1"/>
  <c r="H1608" i="1" s="1"/>
  <c r="C1607" i="1"/>
  <c r="G1607" i="1" s="1"/>
  <c r="C1606" i="1"/>
  <c r="G1606" i="1" s="1"/>
  <c r="C1605" i="1"/>
  <c r="H1605" i="1" s="1"/>
  <c r="C1604" i="1"/>
  <c r="H1604" i="1" s="1"/>
  <c r="C1603" i="1"/>
  <c r="H1603" i="1" s="1"/>
  <c r="C1600" i="1"/>
  <c r="H1600" i="1" s="1"/>
  <c r="C1599" i="1"/>
  <c r="H1599" i="1" s="1"/>
  <c r="C1598" i="1"/>
  <c r="G1598" i="1" s="1"/>
  <c r="C1597" i="1"/>
  <c r="G1597" i="1" s="1"/>
  <c r="C1596" i="1"/>
  <c r="H1596" i="1" s="1"/>
  <c r="C1594" i="1"/>
  <c r="H1594" i="1" s="1"/>
  <c r="C1593" i="1"/>
  <c r="H1593" i="1" s="1"/>
  <c r="C1592" i="1"/>
  <c r="H1592" i="1" s="1"/>
  <c r="C1591" i="1"/>
  <c r="H1591" i="1" s="1"/>
  <c r="C1590" i="1"/>
  <c r="G1590" i="1" s="1"/>
  <c r="C1589" i="1"/>
  <c r="G1589" i="1" s="1"/>
  <c r="C1588" i="1"/>
  <c r="H1588" i="1" s="1"/>
  <c r="C1587" i="1"/>
  <c r="H1587" i="1" s="1"/>
  <c r="C1586" i="1"/>
  <c r="G1586" i="1" s="1"/>
  <c r="C1584" i="1"/>
  <c r="H1584" i="1" s="1"/>
  <c r="C1582" i="1"/>
  <c r="G1582" i="1" s="1"/>
  <c r="D1581" i="1"/>
  <c r="C1581" i="1"/>
  <c r="D1580" i="1"/>
  <c r="C1580" i="1"/>
  <c r="D1579" i="1"/>
  <c r="C1579" i="1"/>
  <c r="D1578" i="1"/>
  <c r="C1578" i="1"/>
  <c r="D1576" i="1"/>
  <c r="C1576" i="1"/>
  <c r="D1575" i="1"/>
  <c r="C1575" i="1"/>
  <c r="D1574" i="1"/>
  <c r="C1574" i="1"/>
  <c r="D1573" i="1"/>
  <c r="C1573" i="1"/>
  <c r="C1572" i="1"/>
  <c r="D1570" i="1"/>
  <c r="C1570" i="1"/>
  <c r="D1569" i="1"/>
  <c r="C1569" i="1"/>
  <c r="D1568" i="1"/>
  <c r="C1568" i="1"/>
  <c r="D1567" i="1"/>
  <c r="C1567" i="1"/>
  <c r="D1566" i="1"/>
  <c r="C1566" i="1"/>
  <c r="D1565" i="1"/>
  <c r="C1565" i="1"/>
  <c r="D1564" i="1"/>
  <c r="C1564" i="1"/>
  <c r="D1562" i="1"/>
  <c r="C1562" i="1"/>
  <c r="D1561" i="1"/>
  <c r="C1561" i="1"/>
  <c r="D1560" i="1"/>
  <c r="C1560" i="1"/>
  <c r="D1559" i="1"/>
  <c r="C1559" i="1"/>
  <c r="D1558" i="1"/>
  <c r="C1558" i="1"/>
  <c r="D1557" i="1"/>
  <c r="C1557" i="1"/>
  <c r="D1554" i="1"/>
  <c r="C1554" i="1"/>
  <c r="D1553" i="1"/>
  <c r="C1553" i="1"/>
  <c r="D1552" i="1"/>
  <c r="C1552" i="1"/>
  <c r="D1551" i="1"/>
  <c r="C1551" i="1"/>
  <c r="D1550" i="1"/>
  <c r="C1550" i="1"/>
  <c r="D1549" i="1"/>
  <c r="C1549" i="1"/>
  <c r="D1548" i="1"/>
  <c r="C1548" i="1"/>
  <c r="D1547" i="1"/>
  <c r="C1547" i="1"/>
  <c r="D1546" i="1"/>
  <c r="C1546" i="1"/>
  <c r="D1545" i="1"/>
  <c r="C1545" i="1"/>
  <c r="D1544" i="1"/>
  <c r="C1544" i="1"/>
  <c r="D1543" i="1"/>
  <c r="C1543" i="1"/>
  <c r="D1542" i="1"/>
  <c r="C1542" i="1"/>
  <c r="D1541" i="1"/>
  <c r="C1541" i="1"/>
  <c r="D1536" i="1"/>
  <c r="C1536" i="1"/>
  <c r="D1535" i="1"/>
  <c r="C1535" i="1"/>
  <c r="D1534" i="1"/>
  <c r="C1534" i="1"/>
  <c r="D1533" i="1"/>
  <c r="C1533" i="1"/>
  <c r="D1532" i="1"/>
  <c r="C1532" i="1"/>
  <c r="D1531" i="1"/>
  <c r="C1531" i="1"/>
  <c r="D1530" i="1"/>
  <c r="C1530" i="1"/>
  <c r="D1529" i="1"/>
  <c r="C1529" i="1"/>
  <c r="D1528" i="1"/>
  <c r="C1528" i="1"/>
  <c r="D1527" i="1"/>
  <c r="C1527" i="1"/>
  <c r="D1526" i="1"/>
  <c r="D1524" i="1"/>
  <c r="C1524" i="1"/>
  <c r="D1523" i="1"/>
  <c r="C1523" i="1"/>
  <c r="D1522" i="1"/>
  <c r="C1522" i="1"/>
  <c r="D1521" i="1"/>
  <c r="C1521" i="1"/>
  <c r="D1520" i="1"/>
  <c r="C1520" i="1"/>
  <c r="D1519" i="1"/>
  <c r="C1519" i="1"/>
  <c r="D1517" i="1"/>
  <c r="C1517" i="1"/>
  <c r="D1516" i="1"/>
  <c r="C1516" i="1"/>
  <c r="D1515" i="1"/>
  <c r="C1515" i="1"/>
  <c r="D1513" i="1"/>
  <c r="C1513" i="1"/>
  <c r="D1512" i="1"/>
  <c r="C1512" i="1"/>
  <c r="D1511" i="1"/>
  <c r="D1509" i="1"/>
  <c r="C1509" i="1"/>
  <c r="D1508" i="1"/>
  <c r="C1508" i="1"/>
  <c r="D1507" i="1"/>
  <c r="C1507" i="1"/>
  <c r="D1506" i="1"/>
  <c r="C1506" i="1"/>
  <c r="D1505" i="1"/>
  <c r="C1505" i="1"/>
  <c r="D1504" i="1"/>
  <c r="C1504" i="1"/>
  <c r="D1502" i="1"/>
  <c r="C1502" i="1"/>
  <c r="D1501" i="1"/>
  <c r="C1501" i="1"/>
  <c r="D1500" i="1"/>
  <c r="C1500" i="1"/>
  <c r="D1499" i="1"/>
  <c r="C1499" i="1"/>
  <c r="D1498" i="1"/>
  <c r="C1498" i="1"/>
  <c r="D1497" i="1"/>
  <c r="C1497" i="1"/>
  <c r="D1496" i="1"/>
  <c r="C1496" i="1"/>
  <c r="D1495" i="1"/>
  <c r="C1495" i="1"/>
  <c r="D1494" i="1"/>
  <c r="C1494" i="1"/>
  <c r="D1493" i="1"/>
  <c r="C1493" i="1"/>
  <c r="D1492" i="1"/>
  <c r="C1492" i="1"/>
  <c r="D1491" i="1"/>
  <c r="C1491" i="1"/>
  <c r="C1490" i="1"/>
  <c r="D1489" i="1"/>
  <c r="C1489" i="1"/>
  <c r="D1488" i="1"/>
  <c r="C1488" i="1"/>
  <c r="D1487" i="1"/>
  <c r="C1487" i="1"/>
  <c r="D1486" i="1"/>
  <c r="C1486" i="1"/>
  <c r="D1484" i="1"/>
  <c r="C1484" i="1"/>
  <c r="D1483" i="1"/>
  <c r="C1483" i="1"/>
  <c r="D1482" i="1"/>
  <c r="C1482" i="1"/>
  <c r="D1481" i="1"/>
  <c r="C1481" i="1"/>
  <c r="D1480" i="1"/>
  <c r="C1480" i="1"/>
  <c r="D1479" i="1"/>
  <c r="C1479" i="1"/>
  <c r="D1477" i="1"/>
  <c r="C1477" i="1"/>
  <c r="D1476" i="1"/>
  <c r="C1476" i="1"/>
  <c r="D1475" i="1"/>
  <c r="C1475" i="1"/>
  <c r="D1474" i="1"/>
  <c r="C1474" i="1"/>
  <c r="D1473" i="1"/>
  <c r="C1473" i="1"/>
  <c r="D1472" i="1"/>
  <c r="C1472" i="1"/>
  <c r="D1470" i="1"/>
  <c r="C1470" i="1"/>
  <c r="D1469" i="1"/>
  <c r="C1469" i="1"/>
  <c r="D1468" i="1"/>
  <c r="C1468" i="1"/>
  <c r="D1467" i="1"/>
  <c r="C1467" i="1"/>
  <c r="D1466" i="1"/>
  <c r="C1466" i="1"/>
  <c r="D1465" i="1"/>
  <c r="C1465" i="1"/>
  <c r="D1464" i="1"/>
  <c r="C1464" i="1"/>
  <c r="D1463" i="1"/>
  <c r="C1463" i="1"/>
  <c r="D1461" i="1"/>
  <c r="C1461" i="1"/>
  <c r="D1460" i="1"/>
  <c r="C1460" i="1"/>
  <c r="D1459" i="1"/>
  <c r="C1459" i="1"/>
  <c r="D1458" i="1"/>
  <c r="C1458" i="1"/>
  <c r="D1456" i="1"/>
  <c r="C1456" i="1"/>
  <c r="D1455" i="1"/>
  <c r="C1455" i="1"/>
  <c r="D1454" i="1"/>
  <c r="C1454" i="1"/>
  <c r="D1453" i="1"/>
  <c r="C1453" i="1"/>
  <c r="D1452" i="1"/>
  <c r="C1452" i="1"/>
  <c r="D1451" i="1"/>
  <c r="C1451" i="1"/>
  <c r="D1449" i="1"/>
  <c r="C1449" i="1"/>
  <c r="D1448" i="1"/>
  <c r="C1448" i="1"/>
  <c r="D1447" i="1"/>
  <c r="C1447" i="1"/>
  <c r="D1445" i="1"/>
  <c r="C1445" i="1"/>
  <c r="D1444" i="1"/>
  <c r="C1444" i="1"/>
  <c r="D1443" i="1"/>
  <c r="C1443" i="1"/>
  <c r="D1442" i="1"/>
  <c r="C1442" i="1"/>
  <c r="D1441" i="1"/>
  <c r="C1441" i="1"/>
  <c r="D1440" i="1"/>
  <c r="C1440" i="1"/>
  <c r="D1438" i="1"/>
  <c r="C1438" i="1"/>
  <c r="D1437" i="1"/>
  <c r="C1437" i="1"/>
  <c r="D1436" i="1"/>
  <c r="C1436" i="1"/>
  <c r="D1434" i="1"/>
  <c r="C1434" i="1"/>
  <c r="D1433" i="1"/>
  <c r="C1433" i="1"/>
  <c r="D1432" i="1"/>
  <c r="C1432"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7" i="1"/>
  <c r="C1417" i="1"/>
  <c r="D1416" i="1"/>
  <c r="C1416" i="1"/>
  <c r="D1415" i="1"/>
  <c r="C1415" i="1"/>
  <c r="D1414" i="1"/>
  <c r="C1414" i="1"/>
  <c r="D1413" i="1"/>
  <c r="C1413" i="1"/>
  <c r="D1412" i="1"/>
  <c r="C1412" i="1"/>
  <c r="D1411" i="1"/>
  <c r="C1411" i="1"/>
  <c r="D1410" i="1"/>
  <c r="C1410" i="1"/>
  <c r="D1409" i="1"/>
  <c r="C1409" i="1"/>
  <c r="D1408" i="1"/>
  <c r="C1408" i="1"/>
  <c r="D1407" i="1"/>
  <c r="C1407" i="1"/>
  <c r="D1405" i="1"/>
  <c r="C1405" i="1"/>
  <c r="D1404" i="1"/>
  <c r="C1404" i="1"/>
  <c r="D1403" i="1"/>
  <c r="C1403"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16" i="1"/>
  <c r="C1316" i="1"/>
  <c r="D1315" i="1"/>
  <c r="C1315" i="1"/>
  <c r="D1314" i="1"/>
  <c r="C1314" i="1"/>
  <c r="D1313" i="1"/>
  <c r="C1313" i="1"/>
  <c r="D1312" i="1"/>
  <c r="C1312" i="1"/>
  <c r="D1311" i="1"/>
  <c r="C1311" i="1"/>
  <c r="D1309" i="1"/>
  <c r="C1309" i="1"/>
  <c r="D1308" i="1"/>
  <c r="C1308" i="1"/>
  <c r="D1306" i="1"/>
  <c r="C1306" i="1"/>
  <c r="D1305" i="1"/>
  <c r="C1305" i="1"/>
  <c r="D1304" i="1"/>
  <c r="C1304" i="1"/>
  <c r="D1303" i="1"/>
  <c r="C1303" i="1"/>
  <c r="D1302" i="1"/>
  <c r="C1302" i="1"/>
  <c r="D1295" i="1"/>
  <c r="C1295" i="1"/>
  <c r="D1278" i="1"/>
  <c r="C1278" i="1"/>
  <c r="D1268" i="1"/>
  <c r="C1268" i="1"/>
  <c r="D1267" i="1"/>
  <c r="C1267" i="1"/>
  <c r="D1266" i="1"/>
  <c r="C1266" i="1"/>
  <c r="D1265" i="1"/>
  <c r="C1265" i="1"/>
  <c r="D1264" i="1"/>
  <c r="D1263" i="1"/>
  <c r="C1263" i="1"/>
  <c r="D1262" i="1"/>
  <c r="C1262" i="1"/>
  <c r="D1261" i="1"/>
  <c r="C1261" i="1"/>
  <c r="D1257" i="1"/>
  <c r="D1254" i="1"/>
  <c r="C1254" i="1"/>
  <c r="D1253" i="1"/>
  <c r="C1253" i="1"/>
  <c r="D1250" i="1"/>
  <c r="C1250" i="1"/>
  <c r="D1249" i="1"/>
  <c r="C1249" i="1"/>
  <c r="D1248" i="1"/>
  <c r="C1248" i="1"/>
  <c r="D1247" i="1"/>
  <c r="C1247" i="1"/>
  <c r="D1246" i="1"/>
  <c r="C1246" i="1"/>
  <c r="D1245" i="1"/>
  <c r="C1245" i="1"/>
  <c r="D1244" i="1"/>
  <c r="C1244" i="1"/>
  <c r="D1243" i="1"/>
  <c r="C1243" i="1"/>
  <c r="D1242" i="1"/>
  <c r="C1242"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2" i="1"/>
  <c r="C1222" i="1"/>
  <c r="D1221" i="1"/>
  <c r="C1221" i="1"/>
  <c r="D1220" i="1"/>
  <c r="C1220" i="1"/>
  <c r="D1219" i="1"/>
  <c r="C1219" i="1"/>
  <c r="D1218" i="1"/>
  <c r="C1218" i="1"/>
  <c r="D1217" i="1"/>
  <c r="C1217" i="1"/>
  <c r="D1216" i="1"/>
  <c r="C1216" i="1"/>
  <c r="D1214" i="1"/>
  <c r="C1214" i="1"/>
  <c r="D1213" i="1"/>
  <c r="C1213" i="1"/>
  <c r="D1212" i="1"/>
  <c r="C1212" i="1"/>
  <c r="D1211" i="1"/>
  <c r="C1211" i="1"/>
  <c r="D1210" i="1"/>
  <c r="C1210" i="1"/>
  <c r="D1209" i="1"/>
  <c r="C1209" i="1"/>
  <c r="D1201" i="1"/>
  <c r="C1201" i="1"/>
  <c r="D1200" i="1"/>
  <c r="C1200" i="1"/>
  <c r="D1199" i="1"/>
  <c r="C1199" i="1"/>
  <c r="D1198" i="1"/>
  <c r="C1198" i="1"/>
  <c r="D1190" i="1"/>
  <c r="C1190" i="1"/>
  <c r="D1189" i="1"/>
  <c r="C1189" i="1"/>
  <c r="D1188" i="1"/>
  <c r="C1188" i="1"/>
  <c r="D1187" i="1"/>
  <c r="C1187" i="1"/>
  <c r="D1186" i="1"/>
  <c r="C1186" i="1"/>
  <c r="D1184" i="1"/>
  <c r="C1184" i="1"/>
  <c r="D1183" i="1"/>
  <c r="C1183" i="1"/>
  <c r="D1179" i="1"/>
  <c r="C1179" i="1"/>
  <c r="D1178" i="1"/>
  <c r="C1178" i="1"/>
  <c r="D1177" i="1"/>
  <c r="C1177" i="1"/>
  <c r="D1175" i="1"/>
  <c r="C1175" i="1"/>
  <c r="D1174" i="1"/>
  <c r="C1174" i="1"/>
  <c r="D1173" i="1"/>
  <c r="C1173" i="1"/>
  <c r="D1172" i="1"/>
  <c r="C1172" i="1"/>
  <c r="D1171" i="1"/>
  <c r="C1171"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4" i="1"/>
  <c r="C1154" i="1"/>
  <c r="D1153" i="1"/>
  <c r="C1153" i="1"/>
  <c r="D1151" i="1"/>
  <c r="C1151" i="1"/>
  <c r="D1150" i="1"/>
  <c r="C1150" i="1"/>
  <c r="D1149" i="1"/>
  <c r="C1149" i="1"/>
  <c r="D1147" i="1"/>
  <c r="C1147" i="1"/>
  <c r="D1146" i="1"/>
  <c r="C1146" i="1"/>
  <c r="D1145" i="1"/>
  <c r="C1145" i="1"/>
  <c r="D1144" i="1"/>
  <c r="C1144" i="1"/>
  <c r="D1143" i="1"/>
  <c r="C1143" i="1"/>
  <c r="D1142" i="1"/>
  <c r="C1142" i="1"/>
  <c r="D1139" i="1"/>
  <c r="C1139" i="1"/>
  <c r="D1138" i="1"/>
  <c r="C1138" i="1"/>
  <c r="D1137" i="1"/>
  <c r="C1137" i="1"/>
  <c r="D1136" i="1"/>
  <c r="C1136" i="1"/>
  <c r="D1135" i="1"/>
  <c r="C1135" i="1"/>
  <c r="D1134" i="1"/>
  <c r="C1134" i="1"/>
  <c r="D1133" i="1"/>
  <c r="C1133" i="1"/>
  <c r="D1131" i="1"/>
  <c r="C1131" i="1"/>
  <c r="D1130" i="1"/>
  <c r="C1130" i="1"/>
  <c r="D1129" i="1"/>
  <c r="C1129" i="1"/>
  <c r="D1128" i="1"/>
  <c r="C1128" i="1"/>
  <c r="D1127" i="1"/>
  <c r="C1127" i="1"/>
  <c r="D1126" i="1"/>
  <c r="C1126"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2" i="1"/>
  <c r="C1092" i="1"/>
  <c r="D1091" i="1"/>
  <c r="C1091" i="1"/>
  <c r="D1090" i="1"/>
  <c r="C1090" i="1"/>
  <c r="D1089" i="1"/>
  <c r="C1089" i="1"/>
  <c r="D1088" i="1"/>
  <c r="C1088" i="1"/>
  <c r="D1087" i="1"/>
  <c r="C1087" i="1"/>
  <c r="D1086" i="1"/>
  <c r="C1086" i="1"/>
  <c r="D1085" i="1"/>
  <c r="C1085" i="1"/>
  <c r="D1081" i="1"/>
  <c r="C1081" i="1"/>
  <c r="D1080" i="1"/>
  <c r="C1080" i="1"/>
  <c r="D1079" i="1"/>
  <c r="C1079" i="1"/>
  <c r="D1078" i="1"/>
  <c r="C1078" i="1"/>
  <c r="D1077" i="1"/>
  <c r="C1077" i="1"/>
  <c r="D1072" i="1"/>
  <c r="C1072" i="1"/>
  <c r="D1071" i="1"/>
  <c r="C1071" i="1"/>
  <c r="D1070" i="1"/>
  <c r="C1070" i="1"/>
  <c r="D1069" i="1"/>
  <c r="C1069" i="1"/>
  <c r="D1068" i="1"/>
  <c r="C1068" i="1"/>
  <c r="D1067" i="1"/>
  <c r="C1067" i="1"/>
  <c r="D1066" i="1"/>
  <c r="C1066" i="1"/>
  <c r="D1065" i="1"/>
  <c r="C1065" i="1"/>
  <c r="D1064" i="1"/>
  <c r="C1064" i="1"/>
  <c r="D1063" i="1"/>
  <c r="C1063" i="1"/>
  <c r="D1062" i="1"/>
  <c r="C1062" i="1"/>
  <c r="D1060" i="1"/>
  <c r="C1060" i="1"/>
  <c r="D1059" i="1"/>
  <c r="C1059" i="1"/>
  <c r="D1058" i="1"/>
  <c r="C1058" i="1"/>
  <c r="D1056" i="1"/>
  <c r="C1056" i="1"/>
  <c r="D1055" i="1"/>
  <c r="C1055" i="1"/>
  <c r="D1054" i="1"/>
  <c r="C1054" i="1"/>
  <c r="D1053" i="1"/>
  <c r="C1053" i="1"/>
  <c r="D1052" i="1"/>
  <c r="C1052" i="1"/>
  <c r="D1051" i="1"/>
  <c r="C1051" i="1"/>
  <c r="D1049" i="1"/>
  <c r="C1049" i="1"/>
  <c r="D1048" i="1"/>
  <c r="C1048" i="1"/>
  <c r="D1047" i="1"/>
  <c r="C1047" i="1"/>
  <c r="D1045" i="1"/>
  <c r="C1045" i="1"/>
  <c r="D1044" i="1"/>
  <c r="C1044" i="1"/>
  <c r="D1043" i="1"/>
  <c r="C1043" i="1"/>
  <c r="D1042" i="1"/>
  <c r="C1042" i="1"/>
  <c r="D1041" i="1"/>
  <c r="C1041" i="1"/>
  <c r="D1039" i="1"/>
  <c r="C1039" i="1"/>
  <c r="D1038" i="1"/>
  <c r="C1038" i="1"/>
  <c r="D1037" i="1"/>
  <c r="C1037" i="1"/>
  <c r="D1036" i="1"/>
  <c r="C1036" i="1"/>
  <c r="D1035" i="1"/>
  <c r="C1035" i="1"/>
  <c r="D1033" i="1"/>
  <c r="C1033" i="1"/>
  <c r="D1032" i="1"/>
  <c r="C1032" i="1"/>
  <c r="D1031" i="1"/>
  <c r="C1031" i="1"/>
  <c r="D1030" i="1"/>
  <c r="C1030" i="1"/>
  <c r="D1029" i="1"/>
  <c r="C1029" i="1"/>
  <c r="D1028" i="1"/>
  <c r="C1028" i="1"/>
  <c r="D1027" i="1"/>
  <c r="C1027" i="1"/>
  <c r="D1026" i="1"/>
  <c r="C1026" i="1"/>
  <c r="D1025" i="1"/>
  <c r="C1025" i="1"/>
  <c r="D1023" i="1"/>
  <c r="C1023" i="1"/>
  <c r="D1022" i="1"/>
  <c r="C1022" i="1"/>
  <c r="D1021" i="1"/>
  <c r="C1021" i="1"/>
  <c r="D1020" i="1"/>
  <c r="C1020" i="1"/>
  <c r="D1019" i="1"/>
  <c r="C1019" i="1"/>
  <c r="D1016" i="1"/>
  <c r="C1016" i="1"/>
  <c r="D1015" i="1"/>
  <c r="C1015" i="1"/>
  <c r="D1014" i="1"/>
  <c r="C1014"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5" i="1"/>
  <c r="C735" i="1"/>
  <c r="D734" i="1"/>
  <c r="C734" i="1"/>
  <c r="D733" i="1"/>
  <c r="C733" i="1"/>
  <c r="D732" i="1"/>
  <c r="C732" i="1"/>
  <c r="D731" i="1"/>
  <c r="C731" i="1"/>
  <c r="D730" i="1"/>
  <c r="C730" i="1"/>
  <c r="D729" i="1"/>
  <c r="C729" i="1"/>
  <c r="D728" i="1"/>
  <c r="C728" i="1"/>
  <c r="D727" i="1"/>
  <c r="C727" i="1"/>
  <c r="D726" i="1"/>
  <c r="C726" i="1"/>
  <c r="D725" i="1"/>
  <c r="C725" i="1"/>
  <c r="D722" i="1"/>
  <c r="C722" i="1"/>
  <c r="D721" i="1"/>
  <c r="C721" i="1"/>
  <c r="D720" i="1"/>
  <c r="C720" i="1"/>
  <c r="D719" i="1"/>
  <c r="C719" i="1"/>
  <c r="D718" i="1"/>
  <c r="C718" i="1"/>
  <c r="D717" i="1"/>
  <c r="C717" i="1"/>
  <c r="D714" i="1"/>
  <c r="C714" i="1"/>
  <c r="D713" i="1"/>
  <c r="C713" i="1"/>
  <c r="D712" i="1"/>
  <c r="C712" i="1"/>
  <c r="D711" i="1"/>
  <c r="C711" i="1"/>
  <c r="D710" i="1"/>
  <c r="C710" i="1"/>
  <c r="D709" i="1"/>
  <c r="C709" i="1"/>
  <c r="D708" i="1"/>
  <c r="C708"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0" i="1"/>
  <c r="C660" i="1"/>
  <c r="D658" i="1"/>
  <c r="C658" i="1"/>
  <c r="D655" i="1"/>
  <c r="C655" i="1"/>
  <c r="D654" i="1"/>
  <c r="C654" i="1"/>
  <c r="D653" i="1"/>
  <c r="C653" i="1"/>
  <c r="D652" i="1"/>
  <c r="C652" i="1"/>
  <c r="D651" i="1"/>
  <c r="C651" i="1"/>
  <c r="D650" i="1"/>
  <c r="C650"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C613" i="1"/>
  <c r="D612" i="1"/>
  <c r="C612" i="1"/>
  <c r="D611" i="1"/>
  <c r="C611" i="1"/>
  <c r="D609" i="1"/>
  <c r="C609" i="1"/>
  <c r="D608" i="1"/>
  <c r="C608" i="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C585" i="1"/>
  <c r="D584" i="1"/>
  <c r="C584" i="1"/>
  <c r="D582" i="1"/>
  <c r="C582" i="1"/>
  <c r="D581" i="1"/>
  <c r="C581" i="1"/>
  <c r="D580" i="1"/>
  <c r="C580" i="1"/>
  <c r="D577" i="1"/>
  <c r="C577" i="1"/>
  <c r="D576" i="1"/>
  <c r="C576" i="1"/>
  <c r="D574" i="1"/>
  <c r="C574" i="1"/>
  <c r="D573" i="1"/>
  <c r="C573" i="1"/>
  <c r="D571" i="1"/>
  <c r="C571" i="1"/>
  <c r="D570" i="1"/>
  <c r="C570" i="1"/>
  <c r="D568" i="1"/>
  <c r="C568" i="1"/>
  <c r="D567" i="1"/>
  <c r="C567" i="1"/>
  <c r="C566" i="1"/>
  <c r="D564" i="1"/>
  <c r="C564" i="1"/>
  <c r="D563" i="1"/>
  <c r="C563" i="1"/>
  <c r="D562" i="1"/>
  <c r="C562" i="1"/>
  <c r="D561" i="1"/>
  <c r="C561" i="1"/>
  <c r="D560" i="1"/>
  <c r="C560" i="1"/>
  <c r="D559" i="1"/>
  <c r="C559" i="1"/>
  <c r="D558" i="1"/>
  <c r="C558" i="1"/>
  <c r="D557" i="1"/>
  <c r="C557" i="1"/>
  <c r="D555" i="1"/>
  <c r="C555" i="1"/>
  <c r="D554" i="1"/>
  <c r="C554" i="1"/>
  <c r="D553" i="1"/>
  <c r="C553" i="1"/>
  <c r="D552" i="1"/>
  <c r="C552" i="1"/>
  <c r="D550" i="1"/>
  <c r="C550" i="1"/>
  <c r="D549" i="1"/>
  <c r="C549" i="1"/>
  <c r="D548" i="1"/>
  <c r="C548" i="1"/>
  <c r="D547" i="1"/>
  <c r="C547" i="1"/>
  <c r="D546" i="1"/>
  <c r="C546" i="1"/>
  <c r="D545" i="1"/>
  <c r="C545" i="1"/>
  <c r="D543" i="1"/>
  <c r="C543" i="1"/>
  <c r="D542" i="1"/>
  <c r="C542" i="1"/>
  <c r="D541" i="1"/>
  <c r="C541" i="1"/>
  <c r="D540" i="1"/>
  <c r="C540" i="1"/>
  <c r="D538" i="1"/>
  <c r="C538" i="1"/>
  <c r="D537" i="1"/>
  <c r="C537" i="1"/>
  <c r="D535" i="1"/>
  <c r="C535" i="1"/>
  <c r="D534" i="1"/>
  <c r="C534" i="1"/>
  <c r="D533" i="1"/>
  <c r="C533" i="1"/>
  <c r="D532" i="1"/>
  <c r="C532" i="1"/>
  <c r="D528" i="1"/>
  <c r="C528" i="1"/>
  <c r="D527" i="1"/>
  <c r="C527" i="1"/>
  <c r="D525" i="1"/>
  <c r="C525" i="1"/>
  <c r="D524" i="1"/>
  <c r="C524" i="1"/>
  <c r="C523" i="1"/>
  <c r="D522" i="1"/>
  <c r="C522" i="1"/>
  <c r="D521" i="1"/>
  <c r="C521" i="1"/>
  <c r="D519" i="1"/>
  <c r="C519" i="1"/>
  <c r="D518" i="1"/>
  <c r="C518" i="1"/>
  <c r="D515" i="1"/>
  <c r="C515" i="1"/>
  <c r="D514" i="1"/>
  <c r="C514" i="1"/>
  <c r="D513" i="1"/>
  <c r="C513" i="1"/>
  <c r="D512" i="1"/>
  <c r="C512" i="1"/>
  <c r="D511" i="1"/>
  <c r="C511" i="1"/>
  <c r="D510" i="1"/>
  <c r="C510" i="1"/>
  <c r="D509" i="1"/>
  <c r="C509" i="1"/>
  <c r="D507" i="1"/>
  <c r="C507" i="1"/>
  <c r="D506" i="1"/>
  <c r="C506" i="1"/>
  <c r="D505" i="1"/>
  <c r="C505" i="1"/>
  <c r="D504" i="1"/>
  <c r="C504" i="1"/>
  <c r="D502" i="1"/>
  <c r="C502" i="1"/>
  <c r="D501" i="1"/>
  <c r="C501" i="1"/>
  <c r="D500" i="1"/>
  <c r="C500" i="1"/>
  <c r="D499" i="1"/>
  <c r="C499" i="1"/>
  <c r="D498" i="1"/>
  <c r="C498" i="1"/>
  <c r="D497" i="1"/>
  <c r="C497" i="1"/>
  <c r="D495" i="1"/>
  <c r="C495" i="1"/>
  <c r="D494" i="1"/>
  <c r="C494" i="1"/>
  <c r="D493" i="1"/>
  <c r="C493" i="1"/>
  <c r="D492" i="1"/>
  <c r="C492" i="1"/>
  <c r="D490" i="1"/>
  <c r="C490" i="1"/>
  <c r="D489" i="1"/>
  <c r="C489" i="1"/>
  <c r="D488" i="1"/>
  <c r="C488" i="1"/>
  <c r="D487" i="1"/>
  <c r="C487" i="1"/>
  <c r="D484" i="1"/>
  <c r="C484" i="1"/>
  <c r="D483" i="1"/>
  <c r="C483" i="1"/>
  <c r="D481" i="1"/>
  <c r="C481" i="1"/>
  <c r="D480" i="1"/>
  <c r="C480" i="1"/>
  <c r="D478" i="1"/>
  <c r="C478" i="1"/>
  <c r="D477" i="1"/>
  <c r="C477" i="1"/>
  <c r="D476" i="1"/>
  <c r="C476" i="1"/>
  <c r="D475" i="1"/>
  <c r="C475" i="1"/>
  <c r="D472" i="1"/>
  <c r="C472" i="1"/>
  <c r="D471" i="1"/>
  <c r="C471" i="1"/>
  <c r="D469" i="1"/>
  <c r="C469" i="1"/>
  <c r="D468" i="1"/>
  <c r="C468" i="1"/>
  <c r="D466" i="1"/>
  <c r="C466" i="1"/>
  <c r="D465" i="1"/>
  <c r="C465" i="1"/>
  <c r="D463" i="1"/>
  <c r="C463" i="1"/>
  <c r="D462" i="1"/>
  <c r="C462" i="1"/>
  <c r="D458" i="1"/>
  <c r="C458" i="1"/>
  <c r="D457" i="1"/>
  <c r="C457" i="1"/>
  <c r="D456" i="1"/>
  <c r="C456" i="1"/>
  <c r="D455" i="1"/>
  <c r="C455" i="1"/>
  <c r="D454" i="1"/>
  <c r="C454" i="1"/>
  <c r="D453" i="1"/>
  <c r="C453" i="1"/>
  <c r="D452" i="1"/>
  <c r="C452"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3" i="1"/>
  <c r="C433" i="1"/>
  <c r="D432" i="1"/>
  <c r="C432" i="1"/>
  <c r="D430" i="1"/>
  <c r="C430" i="1"/>
  <c r="D429" i="1"/>
  <c r="C429" i="1"/>
  <c r="D428" i="1"/>
  <c r="C428" i="1"/>
  <c r="D427" i="1"/>
  <c r="C427" i="1"/>
  <c r="D416" i="1"/>
  <c r="C416" i="1"/>
  <c r="D415" i="1"/>
  <c r="C415" i="1"/>
  <c r="D414" i="1"/>
  <c r="C414" i="1"/>
  <c r="D411" i="1"/>
  <c r="C411" i="1"/>
  <c r="D410" i="1"/>
  <c r="C410" i="1"/>
  <c r="D409" i="1"/>
  <c r="C409" i="1"/>
  <c r="D408" i="1"/>
  <c r="C408" i="1"/>
  <c r="D406" i="1"/>
  <c r="C406" i="1"/>
  <c r="D404" i="1"/>
  <c r="C404" i="1"/>
  <c r="D403" i="1"/>
  <c r="C403" i="1"/>
  <c r="D400" i="1"/>
  <c r="C400" i="1"/>
  <c r="D399" i="1"/>
  <c r="C399" i="1"/>
  <c r="D398" i="1"/>
  <c r="C398" i="1"/>
  <c r="D397" i="1"/>
  <c r="C397" i="1"/>
  <c r="D395" i="1"/>
  <c r="C395" i="1"/>
  <c r="D394" i="1"/>
  <c r="C394" i="1"/>
  <c r="D392" i="1"/>
  <c r="C392" i="1"/>
  <c r="D391" i="1"/>
  <c r="C391" i="1"/>
  <c r="D390" i="1"/>
  <c r="C390" i="1"/>
  <c r="D389" i="1"/>
  <c r="C389" i="1"/>
  <c r="D387" i="1"/>
  <c r="C387" i="1"/>
  <c r="D386" i="1"/>
  <c r="C386" i="1"/>
  <c r="D385" i="1"/>
  <c r="C385" i="1"/>
  <c r="D384" i="1"/>
  <c r="C384" i="1"/>
  <c r="D382" i="1"/>
  <c r="C382" i="1"/>
  <c r="D381" i="1"/>
  <c r="C381" i="1"/>
  <c r="D380" i="1"/>
  <c r="C380" i="1"/>
  <c r="D379" i="1"/>
  <c r="C379" i="1"/>
  <c r="D378" i="1"/>
  <c r="C378" i="1"/>
  <c r="D377" i="1"/>
  <c r="C377" i="1"/>
  <c r="D376" i="1"/>
  <c r="C376" i="1"/>
  <c r="D375" i="1"/>
  <c r="C375" i="1"/>
  <c r="D373" i="1"/>
  <c r="C373" i="1"/>
  <c r="D372" i="1"/>
  <c r="C372" i="1"/>
  <c r="D371" i="1"/>
  <c r="C371" i="1"/>
  <c r="D370" i="1"/>
  <c r="C370" i="1"/>
  <c r="D367" i="1"/>
  <c r="C367" i="1"/>
  <c r="D366" i="1"/>
  <c r="C366" i="1"/>
  <c r="D365" i="1"/>
  <c r="C365" i="1"/>
  <c r="D364" i="1"/>
  <c r="C364" i="1"/>
  <c r="D363" i="1"/>
  <c r="C363" i="1"/>
  <c r="D362" i="1"/>
  <c r="C362" i="1"/>
  <c r="D360" i="1"/>
  <c r="C360" i="1"/>
  <c r="D359" i="1"/>
  <c r="C359" i="1"/>
  <c r="D358" i="1"/>
  <c r="C358" i="1"/>
  <c r="D354" i="1"/>
  <c r="C354" i="1"/>
  <c r="D352" i="1"/>
  <c r="C352" i="1"/>
  <c r="D351" i="1"/>
  <c r="C351" i="1"/>
  <c r="D348" i="1"/>
  <c r="C348" i="1"/>
  <c r="D347" i="1"/>
  <c r="C347" i="1"/>
  <c r="D346" i="1"/>
  <c r="C346" i="1"/>
  <c r="D345" i="1"/>
  <c r="C345" i="1"/>
  <c r="D343" i="1"/>
  <c r="C343" i="1"/>
  <c r="D342" i="1"/>
  <c r="C342" i="1"/>
  <c r="C341" i="1"/>
  <c r="D340" i="1"/>
  <c r="C340" i="1"/>
  <c r="D339" i="1"/>
  <c r="C339" i="1"/>
  <c r="D338" i="1"/>
  <c r="C338" i="1"/>
  <c r="D337" i="1"/>
  <c r="C337" i="1"/>
  <c r="D335" i="1"/>
  <c r="C335" i="1"/>
  <c r="D334" i="1"/>
  <c r="C334" i="1"/>
  <c r="D333" i="1"/>
  <c r="C333" i="1"/>
  <c r="D332" i="1"/>
  <c r="C332" i="1"/>
  <c r="D330" i="1"/>
  <c r="C330" i="1"/>
  <c r="D329" i="1"/>
  <c r="C329" i="1"/>
  <c r="D328" i="1"/>
  <c r="C328" i="1"/>
  <c r="D327" i="1"/>
  <c r="C327" i="1"/>
  <c r="D326" i="1"/>
  <c r="C326" i="1"/>
  <c r="D325" i="1"/>
  <c r="C325" i="1"/>
  <c r="D324" i="1"/>
  <c r="C324" i="1"/>
  <c r="D323" i="1"/>
  <c r="C323" i="1"/>
  <c r="D321" i="1"/>
  <c r="C321" i="1"/>
  <c r="D320" i="1"/>
  <c r="C320" i="1"/>
  <c r="D319" i="1"/>
  <c r="C319" i="1"/>
  <c r="D318" i="1"/>
  <c r="C318" i="1"/>
  <c r="D315" i="1"/>
  <c r="C315" i="1"/>
  <c r="D314" i="1"/>
  <c r="C314" i="1"/>
  <c r="D313" i="1"/>
  <c r="C313" i="1"/>
  <c r="D312" i="1"/>
  <c r="C312" i="1"/>
  <c r="D311" i="1"/>
  <c r="C311" i="1"/>
  <c r="D310" i="1"/>
  <c r="C310" i="1"/>
  <c r="D308" i="1"/>
  <c r="C308" i="1"/>
  <c r="D307" i="1"/>
  <c r="C307" i="1"/>
  <c r="D306" i="1"/>
  <c r="C306" i="1"/>
  <c r="D302" i="1"/>
  <c r="C302" i="1"/>
  <c r="D301" i="1"/>
  <c r="C301" i="1"/>
  <c r="D300" i="1"/>
  <c r="C300" i="1"/>
  <c r="D299" i="1"/>
  <c r="C299" i="1"/>
  <c r="D298" i="1"/>
  <c r="C298" i="1"/>
  <c r="D292" i="1"/>
  <c r="C292" i="1"/>
  <c r="D291" i="1"/>
  <c r="C291" i="1"/>
  <c r="D290" i="1"/>
  <c r="C290" i="1"/>
  <c r="D289" i="1"/>
  <c r="C289" i="1"/>
  <c r="D288" i="1"/>
  <c r="C288" i="1"/>
  <c r="D287" i="1"/>
  <c r="C287" i="1"/>
  <c r="D286" i="1"/>
  <c r="C286" i="1"/>
  <c r="D284" i="1"/>
  <c r="C284" i="1"/>
  <c r="D283" i="1"/>
  <c r="C283" i="1"/>
  <c r="D282" i="1"/>
  <c r="C282" i="1"/>
  <c r="D281" i="1"/>
  <c r="C281" i="1"/>
  <c r="D280" i="1"/>
  <c r="C280" i="1"/>
  <c r="D278" i="1"/>
  <c r="C278" i="1"/>
  <c r="D277" i="1"/>
  <c r="C277" i="1"/>
  <c r="D276" i="1"/>
  <c r="C276" i="1"/>
  <c r="D275" i="1"/>
  <c r="C275" i="1"/>
  <c r="D273" i="1"/>
  <c r="C273" i="1"/>
  <c r="D272" i="1"/>
  <c r="C272" i="1"/>
  <c r="D271" i="1"/>
  <c r="C271" i="1"/>
  <c r="D268" i="1"/>
  <c r="C268" i="1"/>
  <c r="D267" i="1"/>
  <c r="C267" i="1"/>
  <c r="D266" i="1"/>
  <c r="C266" i="1"/>
  <c r="D264" i="1"/>
  <c r="C264" i="1"/>
  <c r="D263" i="1"/>
  <c r="C263" i="1"/>
  <c r="D262" i="1"/>
  <c r="C262" i="1"/>
  <c r="D261" i="1"/>
  <c r="C261" i="1"/>
  <c r="D260" i="1"/>
  <c r="C260" i="1"/>
  <c r="D257" i="1"/>
  <c r="C257" i="1"/>
  <c r="D256" i="1"/>
  <c r="C256" i="1"/>
  <c r="D255" i="1"/>
  <c r="C255" i="1"/>
  <c r="D254" i="1"/>
  <c r="C254" i="1"/>
  <c r="D252" i="1"/>
  <c r="C252" i="1"/>
  <c r="D251" i="1"/>
  <c r="C251" i="1"/>
  <c r="D249" i="1"/>
  <c r="C249" i="1"/>
  <c r="D248" i="1"/>
  <c r="C248" i="1"/>
  <c r="D247" i="1"/>
  <c r="C247" i="1"/>
  <c r="D245" i="1"/>
  <c r="C245" i="1"/>
  <c r="D244" i="1"/>
  <c r="C244" i="1"/>
  <c r="D243" i="1"/>
  <c r="C243" i="1"/>
  <c r="D237" i="1"/>
  <c r="C237" i="1"/>
  <c r="D236" i="1"/>
  <c r="C236" i="1"/>
  <c r="D235" i="1"/>
  <c r="C235" i="1"/>
  <c r="D234" i="1"/>
  <c r="C234" i="1"/>
  <c r="D232" i="1"/>
  <c r="C232" i="1"/>
  <c r="D231" i="1"/>
  <c r="C231" i="1"/>
  <c r="D229" i="1"/>
  <c r="C229" i="1"/>
  <c r="D228" i="1"/>
  <c r="C228" i="1"/>
  <c r="D225" i="1"/>
  <c r="C225" i="1"/>
  <c r="D224" i="1"/>
  <c r="C224" i="1"/>
  <c r="D223" i="1"/>
  <c r="C223" i="1"/>
  <c r="D222" i="1"/>
  <c r="C222" i="1"/>
  <c r="D220" i="1"/>
  <c r="C220" i="1"/>
  <c r="D219" i="1"/>
  <c r="C219" i="1"/>
  <c r="C218" i="1"/>
  <c r="D216" i="1"/>
  <c r="C216" i="1"/>
  <c r="D215" i="1"/>
  <c r="C215" i="1"/>
  <c r="D214" i="1"/>
  <c r="C214" i="1"/>
  <c r="D213" i="1"/>
  <c r="C213" i="1"/>
  <c r="D211" i="1"/>
  <c r="C211" i="1"/>
  <c r="D210" i="1"/>
  <c r="C210" i="1"/>
  <c r="D209" i="1"/>
  <c r="C209" i="1"/>
  <c r="D208" i="1"/>
  <c r="C208" i="1"/>
  <c r="D207" i="1"/>
  <c r="C207" i="1"/>
  <c r="D206" i="1"/>
  <c r="C206" i="1"/>
  <c r="D205" i="1"/>
  <c r="C205" i="1"/>
  <c r="D203" i="1"/>
  <c r="C203" i="1"/>
  <c r="D202" i="1"/>
  <c r="C202" i="1"/>
  <c r="D201" i="1"/>
  <c r="C201" i="1"/>
  <c r="D200" i="1"/>
  <c r="C200" i="1"/>
  <c r="D197" i="1"/>
  <c r="C197" i="1"/>
  <c r="D196" i="1"/>
  <c r="C196" i="1"/>
  <c r="D195" i="1"/>
  <c r="C195" i="1"/>
  <c r="D194" i="1"/>
  <c r="C194" i="1"/>
  <c r="D193" i="1"/>
  <c r="C193" i="1"/>
  <c r="D192" i="1"/>
  <c r="C192" i="1"/>
  <c r="D191" i="1"/>
  <c r="C191" i="1"/>
  <c r="D184" i="1"/>
  <c r="C184" i="1"/>
  <c r="D183" i="1"/>
  <c r="C183" i="1"/>
  <c r="D182" i="1"/>
  <c r="C182" i="1"/>
  <c r="D181" i="1"/>
  <c r="C181" i="1"/>
  <c r="D180" i="1"/>
  <c r="C180" i="1"/>
  <c r="D179" i="1"/>
  <c r="C179" i="1"/>
  <c r="D178" i="1"/>
  <c r="C178" i="1"/>
  <c r="D177" i="1"/>
  <c r="C177" i="1"/>
  <c r="D176" i="1"/>
  <c r="C176" i="1"/>
  <c r="D175" i="1"/>
  <c r="C175" i="1"/>
  <c r="D174" i="1"/>
  <c r="D173" i="1"/>
  <c r="C173" i="1"/>
  <c r="D172" i="1"/>
  <c r="C172" i="1"/>
  <c r="D171" i="1"/>
  <c r="C171" i="1"/>
  <c r="D170" i="1"/>
  <c r="C170" i="1"/>
  <c r="D169" i="1"/>
  <c r="C169" i="1"/>
  <c r="D168" i="1"/>
  <c r="C168" i="1"/>
  <c r="D167" i="1"/>
  <c r="C167" i="1"/>
  <c r="D165" i="1"/>
  <c r="C165" i="1"/>
  <c r="D164" i="1"/>
  <c r="C164" i="1"/>
  <c r="D163" i="1"/>
  <c r="C163" i="1"/>
  <c r="D162" i="1"/>
  <c r="C162" i="1"/>
  <c r="D159" i="1"/>
  <c r="C159" i="1"/>
  <c r="D158" i="1"/>
  <c r="C158" i="1"/>
  <c r="D157" i="1"/>
  <c r="C157" i="1"/>
  <c r="D155" i="1"/>
  <c r="C155" i="1"/>
  <c r="D154" i="1"/>
  <c r="C154" i="1"/>
  <c r="D153" i="1"/>
  <c r="C153" i="1"/>
  <c r="D152" i="1"/>
  <c r="C152" i="1"/>
  <c r="D151" i="1"/>
  <c r="C151" i="1"/>
  <c r="D147" i="1"/>
  <c r="C147" i="1"/>
  <c r="D146" i="1"/>
  <c r="C146" i="1"/>
  <c r="D145" i="1"/>
  <c r="C145" i="1"/>
  <c r="D144" i="1"/>
  <c r="C144" i="1"/>
  <c r="D143" i="1"/>
  <c r="C143" i="1"/>
  <c r="D142" i="1"/>
  <c r="C142" i="1"/>
  <c r="D141" i="1"/>
  <c r="C141" i="1"/>
  <c r="D140" i="1"/>
  <c r="C140" i="1"/>
  <c r="D139" i="1"/>
  <c r="C139" i="1"/>
  <c r="D138" i="1"/>
  <c r="C138" i="1"/>
  <c r="D135" i="1"/>
  <c r="C135" i="1"/>
  <c r="D134" i="1"/>
  <c r="C134" i="1"/>
  <c r="D133" i="1"/>
  <c r="C133" i="1"/>
  <c r="D132" i="1"/>
  <c r="C132" i="1"/>
  <c r="D129" i="1"/>
  <c r="C129" i="1"/>
  <c r="D128" i="1"/>
  <c r="C128" i="1"/>
  <c r="D127" i="1"/>
  <c r="C127" i="1"/>
  <c r="D126" i="1"/>
  <c r="C126" i="1"/>
  <c r="D124" i="1"/>
  <c r="C124" i="1"/>
  <c r="D123" i="1"/>
  <c r="C123" i="1"/>
  <c r="D119" i="1"/>
  <c r="C119" i="1"/>
  <c r="D118" i="1"/>
  <c r="C118" i="1"/>
  <c r="D117" i="1"/>
  <c r="C117" i="1"/>
  <c r="D115" i="1"/>
  <c r="C115" i="1"/>
  <c r="D114" i="1"/>
  <c r="C114" i="1"/>
  <c r="D113" i="1"/>
  <c r="C113" i="1"/>
  <c r="D112" i="1"/>
  <c r="C112" i="1"/>
  <c r="D111" i="1"/>
  <c r="C111" i="1"/>
  <c r="D110" i="1"/>
  <c r="C110" i="1"/>
  <c r="D109" i="1"/>
  <c r="C109" i="1"/>
  <c r="D107" i="1"/>
  <c r="C107" i="1"/>
  <c r="D106" i="1"/>
  <c r="C106" i="1"/>
  <c r="D105" i="1"/>
  <c r="C105" i="1"/>
  <c r="D104" i="1"/>
  <c r="C104" i="1"/>
  <c r="D101" i="1"/>
  <c r="C101" i="1"/>
  <c r="D100" i="1"/>
  <c r="C100" i="1"/>
  <c r="D99" i="1"/>
  <c r="C99" i="1"/>
  <c r="D98" i="1"/>
  <c r="C98" i="1"/>
  <c r="D97" i="1"/>
  <c r="C97" i="1"/>
  <c r="D96" i="1"/>
  <c r="C96" i="1"/>
  <c r="D95" i="1"/>
  <c r="C95" i="1"/>
  <c r="D93" i="1"/>
  <c r="C93" i="1"/>
  <c r="D92" i="1"/>
  <c r="C92" i="1"/>
  <c r="D91" i="1"/>
  <c r="C91" i="1"/>
  <c r="D90" i="1"/>
  <c r="C90" i="1"/>
  <c r="D89" i="1"/>
  <c r="C89" i="1"/>
  <c r="D88" i="1"/>
  <c r="C88" i="1"/>
  <c r="D86" i="1"/>
  <c r="C86" i="1"/>
  <c r="D85" i="1"/>
  <c r="C85" i="1"/>
  <c r="D84" i="1"/>
  <c r="C84" i="1"/>
  <c r="D83" i="1"/>
  <c r="C83" i="1"/>
  <c r="D82" i="1"/>
  <c r="C82" i="1"/>
  <c r="D81" i="1"/>
  <c r="C81" i="1"/>
  <c r="D80" i="1"/>
  <c r="C80" i="1"/>
  <c r="D77" i="1"/>
  <c r="C77" i="1"/>
  <c r="D76" i="1"/>
  <c r="C76" i="1"/>
  <c r="D75" i="1"/>
  <c r="C75" i="1"/>
  <c r="D74" i="1"/>
  <c r="C74" i="1"/>
  <c r="D72" i="1"/>
  <c r="C72" i="1"/>
  <c r="D71" i="1"/>
  <c r="C71" i="1"/>
  <c r="D69" i="1"/>
  <c r="C69" i="1"/>
  <c r="D68" i="1"/>
  <c r="C68" i="1"/>
  <c r="D67" i="1"/>
  <c r="D66" i="1"/>
  <c r="C66" i="1"/>
  <c r="D65" i="1"/>
  <c r="C65" i="1"/>
  <c r="D62" i="1"/>
  <c r="C62" i="1"/>
  <c r="D61" i="1"/>
  <c r="C61" i="1"/>
  <c r="D60" i="1"/>
  <c r="C60" i="1"/>
  <c r="D59" i="1"/>
  <c r="C59" i="1"/>
  <c r="D58" i="1"/>
  <c r="C58" i="1"/>
  <c r="D56" i="1"/>
  <c r="C56" i="1"/>
  <c r="D55" i="1"/>
  <c r="C55" i="1"/>
  <c r="D53" i="1"/>
  <c r="C53" i="1"/>
  <c r="D52" i="1"/>
  <c r="C52" i="1"/>
  <c r="D51" i="1"/>
  <c r="C51" i="1"/>
  <c r="D50" i="1"/>
  <c r="C50" i="1"/>
  <c r="D48" i="1"/>
  <c r="C48" i="1"/>
  <c r="D47" i="1"/>
  <c r="C47" i="1"/>
  <c r="D44" i="1"/>
  <c r="C44" i="1"/>
  <c r="D43" i="1"/>
  <c r="C43" i="1"/>
  <c r="D42" i="1"/>
  <c r="C42" i="1"/>
  <c r="D41" i="1"/>
  <c r="C41" i="1"/>
  <c r="D38" i="1"/>
  <c r="C38" i="1"/>
  <c r="D37" i="1"/>
  <c r="C37" i="1"/>
  <c r="D36" i="1"/>
  <c r="C36" i="1"/>
  <c r="D34" i="1"/>
  <c r="C34" i="1"/>
  <c r="D33" i="1"/>
  <c r="C33" i="1"/>
  <c r="D31" i="1"/>
  <c r="C31" i="1"/>
  <c r="D30" i="1"/>
  <c r="C30" i="1"/>
  <c r="D29" i="1"/>
  <c r="C29" i="1"/>
  <c r="D28" i="1"/>
  <c r="C28" i="1"/>
  <c r="D27" i="1"/>
  <c r="C27" i="1"/>
  <c r="D26" i="1"/>
  <c r="C26" i="1"/>
  <c r="D25" i="1"/>
  <c r="C25" i="1"/>
  <c r="D24" i="1"/>
  <c r="C24" i="1"/>
  <c r="D23" i="1"/>
  <c r="C23" i="1"/>
  <c r="D22" i="1"/>
  <c r="C22" i="1"/>
  <c r="D21" i="1"/>
  <c r="C21" i="1"/>
  <c r="D20" i="1"/>
  <c r="C20" i="1"/>
  <c r="D18" i="1"/>
  <c r="C18" i="1"/>
  <c r="D17" i="1"/>
  <c r="C17" i="1"/>
  <c r="D16" i="1"/>
  <c r="C16" i="1"/>
  <c r="D15" i="1"/>
  <c r="C15" i="1"/>
  <c r="D14" i="1"/>
  <c r="C14" i="1"/>
  <c r="D12" i="1"/>
  <c r="C12" i="1"/>
  <c r="D11" i="1"/>
  <c r="C11" i="1"/>
  <c r="D10" i="1"/>
  <c r="C10" i="1"/>
  <c r="D9" i="1"/>
  <c r="C9" i="1"/>
  <c r="D8" i="1"/>
  <c r="C8" i="1"/>
  <c r="D7" i="1"/>
  <c r="C7" i="1"/>
  <c r="D6" i="1"/>
  <c r="C6" i="1"/>
  <c r="D5" i="1"/>
  <c r="C5" i="1"/>
  <c r="D6" i="8" l="1"/>
  <c r="C1583" i="1" s="1"/>
  <c r="H1583" i="1" s="1"/>
  <c r="C569" i="1"/>
  <c r="D571" i="4"/>
  <c r="F379" i="4"/>
  <c r="F426" i="4"/>
  <c r="F178" i="4"/>
  <c r="F112" i="4"/>
  <c r="F91" i="4"/>
  <c r="F83" i="4"/>
  <c r="F58" i="4"/>
  <c r="C1435" i="1"/>
  <c r="C1215" i="1"/>
  <c r="C1471" i="1"/>
  <c r="C1418" i="1"/>
  <c r="D601" i="1"/>
  <c r="H601" i="1" s="1"/>
  <c r="C137" i="1"/>
  <c r="G137" i="1" s="1"/>
  <c r="C474" i="1"/>
  <c r="F298" i="9"/>
  <c r="E203" i="5"/>
  <c r="C221" i="1"/>
  <c r="H221" i="1" s="1"/>
  <c r="D137" i="1"/>
  <c r="C426" i="1"/>
  <c r="H426" i="1" s="1"/>
  <c r="C87" i="1"/>
  <c r="G87" i="1" s="1"/>
  <c r="C405" i="1"/>
  <c r="H405" i="1" s="1"/>
  <c r="F8" i="4"/>
  <c r="C4" i="1"/>
  <c r="H4" i="1" s="1"/>
  <c r="D40" i="1"/>
  <c r="H40" i="1" s="1"/>
  <c r="F50" i="6"/>
  <c r="C122" i="1"/>
  <c r="C575" i="1"/>
  <c r="C423" i="1"/>
  <c r="H423" i="1" s="1"/>
  <c r="C393" i="1"/>
  <c r="G393" i="1" s="1"/>
  <c r="C336" i="1"/>
  <c r="G336" i="1" s="1"/>
  <c r="C539" i="1"/>
  <c r="H539" i="1" s="1"/>
  <c r="C615" i="1"/>
  <c r="G615" i="1" s="1"/>
  <c r="C1450" i="1"/>
  <c r="G1450" i="1" s="1"/>
  <c r="E89" i="6"/>
  <c r="D1485" i="1" s="1"/>
  <c r="E38" i="7"/>
  <c r="D1571" i="1" s="1"/>
  <c r="C246" i="1"/>
  <c r="H246" i="1" s="1"/>
  <c r="C431" i="1"/>
  <c r="G431" i="1" s="1"/>
  <c r="D1577" i="1"/>
  <c r="G1577" i="1" s="1"/>
  <c r="C1585" i="1"/>
  <c r="H1585" i="1" s="1"/>
  <c r="D38" i="7"/>
  <c r="F23" i="4"/>
  <c r="F194" i="4"/>
  <c r="C421" i="1"/>
  <c r="G421" i="1" s="1"/>
  <c r="G1498" i="1"/>
  <c r="H1664" i="1"/>
  <c r="H1478" i="1"/>
  <c r="H1500" i="1"/>
  <c r="H1436" i="1"/>
  <c r="G1441" i="1"/>
  <c r="G1484" i="1"/>
  <c r="G1554" i="1"/>
  <c r="J1564" i="1"/>
  <c r="G1432" i="1"/>
  <c r="H1434" i="1"/>
  <c r="G1452" i="1"/>
  <c r="G1428" i="1"/>
  <c r="G1491" i="1"/>
  <c r="G1513" i="1"/>
  <c r="H1536" i="1"/>
  <c r="G1466" i="1"/>
  <c r="G1470" i="1"/>
  <c r="H1553" i="1"/>
  <c r="G1563" i="1"/>
  <c r="J1580" i="1"/>
  <c r="H1493" i="1"/>
  <c r="G1442" i="1"/>
  <c r="G1530" i="1"/>
  <c r="G1516" i="1"/>
  <c r="H1416" i="1"/>
  <c r="G1473" i="1"/>
  <c r="G1482" i="1"/>
  <c r="G1508" i="1"/>
  <c r="J1548" i="1"/>
  <c r="J1566" i="1"/>
  <c r="H1430" i="1"/>
  <c r="G1467" i="1"/>
  <c r="H1575" i="1"/>
  <c r="J1552" i="1"/>
  <c r="G1413" i="1"/>
  <c r="H1405" i="1"/>
  <c r="H1419" i="1"/>
  <c r="H1550" i="1"/>
  <c r="H1454" i="1"/>
  <c r="G1459" i="1"/>
  <c r="H1476" i="1"/>
  <c r="J1551" i="1"/>
  <c r="J1557" i="1"/>
  <c r="G1421" i="1"/>
  <c r="G1507" i="1"/>
  <c r="H1554" i="1"/>
  <c r="H1570" i="1"/>
  <c r="G1440" i="1"/>
  <c r="H1448" i="1"/>
  <c r="G1492" i="1"/>
  <c r="J1554" i="1"/>
  <c r="G1559" i="1"/>
  <c r="H1560" i="1"/>
  <c r="G1505" i="1"/>
  <c r="G1515" i="1"/>
  <c r="G1520" i="1"/>
  <c r="G1545" i="1"/>
  <c r="J1549" i="1"/>
  <c r="G1407" i="1"/>
  <c r="H1415" i="1"/>
  <c r="G1463" i="1"/>
  <c r="H1557" i="1"/>
  <c r="H1446" i="1"/>
  <c r="H1450" i="1"/>
  <c r="H1521" i="1"/>
  <c r="J1542" i="1"/>
  <c r="J1578" i="1"/>
  <c r="C1462" i="1"/>
  <c r="H1462" i="1" s="1"/>
  <c r="G1672" i="1"/>
  <c r="C70" i="1"/>
  <c r="G70" i="1" s="1"/>
  <c r="C305" i="1"/>
  <c r="G305" i="1" s="1"/>
  <c r="C627" i="1"/>
  <c r="H627" i="1" s="1"/>
  <c r="H1421" i="1"/>
  <c r="C1457" i="1"/>
  <c r="H1457" i="1" s="1"/>
  <c r="H1473" i="1"/>
  <c r="H1505" i="1"/>
  <c r="H1515" i="1"/>
  <c r="C1518" i="1"/>
  <c r="G1518" i="1" s="1"/>
  <c r="H1551" i="1"/>
  <c r="J1553" i="1"/>
  <c r="G1568" i="1"/>
  <c r="H1580" i="1"/>
  <c r="F82" i="6"/>
  <c r="E114" i="6"/>
  <c r="G1551" i="1"/>
  <c r="D1556" i="1"/>
  <c r="G1556" i="1" s="1"/>
  <c r="H1563" i="1"/>
  <c r="D1572" i="1"/>
  <c r="H1572" i="1" s="1"/>
  <c r="G1646" i="1"/>
  <c r="D89" i="6"/>
  <c r="F89" i="6" s="1"/>
  <c r="C54" i="1"/>
  <c r="G54" i="1" s="1"/>
  <c r="C508" i="1"/>
  <c r="H508" i="1" s="1"/>
  <c r="H1470" i="1"/>
  <c r="G1493" i="1"/>
  <c r="C572" i="1"/>
  <c r="H572" i="1" s="1"/>
  <c r="G1424" i="1"/>
  <c r="D402" i="1"/>
  <c r="G402" i="1" s="1"/>
  <c r="C592" i="1"/>
  <c r="G592" i="1" s="1"/>
  <c r="H1452" i="1"/>
  <c r="H1455" i="1"/>
  <c r="H1469" i="1"/>
  <c r="G1550" i="1"/>
  <c r="H1552" i="1"/>
  <c r="G1557" i="1"/>
  <c r="J1559" i="1"/>
  <c r="G1564" i="1"/>
  <c r="H1566" i="1"/>
  <c r="J1581" i="1"/>
  <c r="H35" i="3"/>
  <c r="G1414" i="1"/>
  <c r="C467" i="1"/>
  <c r="G467" i="1" s="1"/>
  <c r="C1208" i="1"/>
  <c r="G1447" i="1"/>
  <c r="G1461" i="1"/>
  <c r="H1482" i="1"/>
  <c r="C1514" i="1"/>
  <c r="H1514" i="1" s="1"/>
  <c r="G1567" i="1"/>
  <c r="J1570" i="1"/>
  <c r="C1013" i="1"/>
  <c r="G1013" i="1" s="1"/>
  <c r="C1094" i="1"/>
  <c r="G1094" i="1" s="1"/>
  <c r="G314" i="9"/>
  <c r="D1155" i="1"/>
  <c r="H316" i="9"/>
  <c r="E316" i="9" s="1"/>
  <c r="B316" i="9" s="1"/>
  <c r="C253" i="1"/>
  <c r="H253" i="1" s="1"/>
  <c r="C531" i="1"/>
  <c r="G531" i="1" s="1"/>
  <c r="C544" i="1"/>
  <c r="H544" i="1" s="1"/>
  <c r="C434" i="1"/>
  <c r="G434" i="1" s="1"/>
  <c r="C317" i="1"/>
  <c r="H317" i="1" s="1"/>
  <c r="C108" i="1"/>
  <c r="G108" i="1" s="1"/>
  <c r="C388" i="1"/>
  <c r="G388" i="1" s="1"/>
  <c r="C79" i="1"/>
  <c r="H79" i="1" s="1"/>
  <c r="C204" i="1"/>
  <c r="G204" i="1" s="1"/>
  <c r="C331" i="1"/>
  <c r="H331" i="1" s="1"/>
  <c r="C344" i="1"/>
  <c r="G344" i="1" s="1"/>
  <c r="C551" i="1"/>
  <c r="H551" i="1" s="1"/>
  <c r="C309" i="1"/>
  <c r="H309" i="1" s="1"/>
  <c r="C517" i="1"/>
  <c r="H517" i="1" s="1"/>
  <c r="D106" i="4"/>
  <c r="E230" i="4"/>
  <c r="D226" i="1" s="1"/>
  <c r="F17" i="4"/>
  <c r="G176" i="9"/>
  <c r="E176" i="9" s="1"/>
  <c r="B176" i="9" s="1"/>
  <c r="G212" i="9"/>
  <c r="E212" i="9" s="1"/>
  <c r="B212" i="9" s="1"/>
  <c r="G192" i="9"/>
  <c r="E192" i="9" s="1"/>
  <c r="B192" i="9" s="1"/>
  <c r="G208" i="9"/>
  <c r="E208" i="9" s="1"/>
  <c r="B208" i="9" s="1"/>
  <c r="F366" i="4"/>
  <c r="D361" i="1"/>
  <c r="G202" i="9"/>
  <c r="E202" i="9" s="1"/>
  <c r="B202" i="9" s="1"/>
  <c r="G221" i="9"/>
  <c r="E221" i="9" s="1"/>
  <c r="B221" i="9" s="1"/>
  <c r="G216" i="9"/>
  <c r="E216" i="9" s="1"/>
  <c r="B216" i="9" s="1"/>
  <c r="G224" i="9"/>
  <c r="E224" i="9" s="1"/>
  <c r="B224" i="9" s="1"/>
  <c r="E296" i="9"/>
  <c r="B296" i="9" s="1"/>
  <c r="H1511" i="1"/>
  <c r="G1511" i="1"/>
  <c r="I33" i="3"/>
  <c r="D1555" i="1"/>
  <c r="C67" i="1"/>
  <c r="G67" i="1" s="1"/>
  <c r="G1436" i="1"/>
  <c r="D1490" i="1"/>
  <c r="H1490" i="1" s="1"/>
  <c r="H1508" i="1"/>
  <c r="G1534" i="1"/>
  <c r="D1540" i="1"/>
  <c r="G1540" i="1" s="1"/>
  <c r="J1550" i="1"/>
  <c r="G1552" i="1"/>
  <c r="G1570" i="1"/>
  <c r="E106" i="4"/>
  <c r="D102" i="1" s="1"/>
  <c r="G1405" i="1"/>
  <c r="H1410" i="1"/>
  <c r="H1413" i="1"/>
  <c r="G1416" i="1"/>
  <c r="G1419" i="1"/>
  <c r="H1422" i="1"/>
  <c r="H1426" i="1"/>
  <c r="H1440" i="1"/>
  <c r="H1459" i="1"/>
  <c r="G1465" i="1"/>
  <c r="G1480" i="1"/>
  <c r="G1483" i="1"/>
  <c r="H1520" i="1"/>
  <c r="G1549" i="1"/>
  <c r="J1560" i="1"/>
  <c r="J1574" i="1"/>
  <c r="G1580" i="1"/>
  <c r="D51" i="8"/>
  <c r="D45" i="8" s="1"/>
  <c r="C199" i="1"/>
  <c r="G1403" i="1"/>
  <c r="G1488" i="1"/>
  <c r="C1503" i="1"/>
  <c r="G1509" i="1"/>
  <c r="H1524" i="1"/>
  <c r="G1532" i="1"/>
  <c r="H1549" i="1"/>
  <c r="F90" i="6"/>
  <c r="C293" i="1"/>
  <c r="G293" i="1" s="1"/>
  <c r="C556" i="1"/>
  <c r="G556" i="1" s="1"/>
  <c r="G1575" i="1"/>
  <c r="G1578" i="1"/>
  <c r="H1662" i="1"/>
  <c r="D164" i="4"/>
  <c r="C73" i="1"/>
  <c r="H73" i="1" s="1"/>
  <c r="C125" i="1"/>
  <c r="H125" i="1" s="1"/>
  <c r="C150" i="1"/>
  <c r="H150" i="1" s="1"/>
  <c r="H1403" i="1"/>
  <c r="G1434" i="1"/>
  <c r="G1454" i="1"/>
  <c r="G1478" i="1"/>
  <c r="H1488" i="1"/>
  <c r="G1500" i="1"/>
  <c r="H1509" i="1"/>
  <c r="G1521" i="1"/>
  <c r="G1524" i="1"/>
  <c r="H1532" i="1"/>
  <c r="G1548" i="1"/>
  <c r="H1564" i="1"/>
  <c r="G1566" i="1"/>
  <c r="H1578" i="1"/>
  <c r="E164" i="4"/>
  <c r="C361" i="1"/>
  <c r="H1428" i="1"/>
  <c r="H1432" i="1"/>
  <c r="G1438" i="1"/>
  <c r="H1442" i="1"/>
  <c r="G1448" i="1"/>
  <c r="H1463" i="1"/>
  <c r="H1467" i="1"/>
  <c r="G1476" i="1"/>
  <c r="H1491" i="1"/>
  <c r="H1530" i="1"/>
  <c r="G1536" i="1"/>
  <c r="G1542" i="1"/>
  <c r="H1548" i="1"/>
  <c r="G1553" i="1"/>
  <c r="D22" i="7"/>
  <c r="H33" i="3" s="1"/>
  <c r="C32" i="1"/>
  <c r="H32" i="1" s="1"/>
  <c r="C536" i="1"/>
  <c r="H536" i="1" s="1"/>
  <c r="G1415" i="1"/>
  <c r="G1446" i="1"/>
  <c r="G1455" i="1"/>
  <c r="H1461" i="1"/>
  <c r="H1501" i="1"/>
  <c r="H1542" i="1"/>
  <c r="C227" i="1"/>
  <c r="D230" i="4"/>
  <c r="D25" i="8"/>
  <c r="C1602" i="1" s="1"/>
  <c r="H1602" i="1" s="1"/>
  <c r="C1076" i="1"/>
  <c r="D1076" i="1"/>
  <c r="C1264" i="1"/>
  <c r="G1264" i="1" s="1"/>
  <c r="F341" i="9"/>
  <c r="F287" i="9"/>
  <c r="B287" i="9" s="1"/>
  <c r="H484" i="1"/>
  <c r="H1681" i="1"/>
  <c r="D203" i="5"/>
  <c r="G338" i="9" s="1"/>
  <c r="G181" i="1"/>
  <c r="G757" i="1"/>
  <c r="H818" i="1"/>
  <c r="G826" i="1"/>
  <c r="E128" i="9"/>
  <c r="B128" i="9" s="1"/>
  <c r="E158" i="9"/>
  <c r="B158" i="9" s="1"/>
  <c r="E166" i="9"/>
  <c r="B166" i="9" s="1"/>
  <c r="F290" i="9"/>
  <c r="B290" i="9" s="1"/>
  <c r="E51" i="9"/>
  <c r="B51" i="9" s="1"/>
  <c r="E104" i="9"/>
  <c r="B104" i="9" s="1"/>
  <c r="H480" i="1"/>
  <c r="C357" i="1"/>
  <c r="H357" i="1" s="1"/>
  <c r="D161" i="1"/>
  <c r="H161" i="1" s="1"/>
  <c r="C482" i="1"/>
  <c r="H482" i="1" s="1"/>
  <c r="C624" i="1"/>
  <c r="G624" i="1" s="1"/>
  <c r="H664" i="1"/>
  <c r="H668" i="1"/>
  <c r="G762" i="1"/>
  <c r="H875" i="1"/>
  <c r="H895" i="1"/>
  <c r="H911" i="1"/>
  <c r="G931" i="1"/>
  <c r="G151" i="1"/>
  <c r="G747" i="1"/>
  <c r="H763" i="1"/>
  <c r="G771" i="1"/>
  <c r="G779" i="1"/>
  <c r="H787" i="1"/>
  <c r="G791" i="1"/>
  <c r="H812" i="1"/>
  <c r="H828" i="1"/>
  <c r="G836" i="1"/>
  <c r="G844" i="1"/>
  <c r="G848" i="1"/>
  <c r="G860" i="1"/>
  <c r="H872" i="1"/>
  <c r="G892" i="1"/>
  <c r="H932" i="1"/>
  <c r="G956" i="1"/>
  <c r="H960" i="1"/>
  <c r="H968" i="1"/>
  <c r="H976" i="1"/>
  <c r="G980" i="1"/>
  <c r="G988" i="1"/>
  <c r="E171" i="9"/>
  <c r="B171" i="9" s="1"/>
  <c r="G159" i="1"/>
  <c r="H162" i="1"/>
  <c r="C446" i="1"/>
  <c r="G446" i="1" s="1"/>
  <c r="H1010" i="1"/>
  <c r="C190" i="1"/>
  <c r="H190" i="1" s="1"/>
  <c r="C464" i="1"/>
  <c r="H464" i="1" s="1"/>
  <c r="E202" i="4"/>
  <c r="D198" i="1" s="1"/>
  <c r="D131" i="1"/>
  <c r="C212" i="1"/>
  <c r="H212" i="1" s="1"/>
  <c r="G231" i="1"/>
  <c r="E309" i="4"/>
  <c r="D304" i="1" s="1"/>
  <c r="H988" i="1"/>
  <c r="D361" i="4"/>
  <c r="C356" i="1" s="1"/>
  <c r="C94" i="1"/>
  <c r="H94" i="1" s="1"/>
  <c r="C250" i="1"/>
  <c r="H250" i="1" s="1"/>
  <c r="C470" i="1"/>
  <c r="H470" i="1" s="1"/>
  <c r="E29" i="9"/>
  <c r="B29" i="9" s="1"/>
  <c r="E78" i="9"/>
  <c r="B78" i="9" s="1"/>
  <c r="E86" i="9"/>
  <c r="B86" i="9" s="1"/>
  <c r="C156" i="1"/>
  <c r="H156" i="1" s="1"/>
  <c r="C233" i="1"/>
  <c r="H233" i="1" s="1"/>
  <c r="C230" i="1"/>
  <c r="H230" i="1" s="1"/>
  <c r="H595" i="1"/>
  <c r="H604" i="1"/>
  <c r="C49" i="1"/>
  <c r="E49" i="4"/>
  <c r="D45" i="1" s="1"/>
  <c r="E33" i="9"/>
  <c r="B33" i="9" s="1"/>
  <c r="E44" i="9"/>
  <c r="B44" i="9" s="1"/>
  <c r="E90" i="9"/>
  <c r="B90" i="9" s="1"/>
  <c r="E98" i="9"/>
  <c r="B98" i="9" s="1"/>
  <c r="C174" i="1"/>
  <c r="H174" i="1" s="1"/>
  <c r="G942" i="1"/>
  <c r="E125" i="4"/>
  <c r="D121" i="1" s="1"/>
  <c r="F526" i="4"/>
  <c r="E58" i="9"/>
  <c r="B58" i="9" s="1"/>
  <c r="C294" i="1"/>
  <c r="G294" i="1" s="1"/>
  <c r="G358" i="1"/>
  <c r="H514" i="1"/>
  <c r="H74" i="1"/>
  <c r="G92" i="1"/>
  <c r="C353" i="1"/>
  <c r="H353" i="1" s="1"/>
  <c r="E102" i="9"/>
  <c r="B102" i="9" s="1"/>
  <c r="C274" i="1"/>
  <c r="H274" i="1" s="1"/>
  <c r="C374" i="1"/>
  <c r="G374" i="1" s="1"/>
  <c r="E536" i="4"/>
  <c r="D530" i="1" s="1"/>
  <c r="F140" i="4"/>
  <c r="C136" i="1"/>
  <c r="H136" i="1" s="1"/>
  <c r="H315" i="1"/>
  <c r="G477" i="1"/>
  <c r="H570" i="1"/>
  <c r="H594" i="1"/>
  <c r="C610" i="1"/>
  <c r="G610" i="1" s="1"/>
  <c r="H622" i="1"/>
  <c r="H670" i="1"/>
  <c r="H710" i="1"/>
  <c r="G756" i="1"/>
  <c r="G788" i="1"/>
  <c r="H796" i="1"/>
  <c r="H809" i="1"/>
  <c r="E647" i="4"/>
  <c r="D641" i="1" s="1"/>
  <c r="C603" i="1"/>
  <c r="H603" i="1" s="1"/>
  <c r="E629" i="4"/>
  <c r="D623" i="1" s="1"/>
  <c r="G43" i="1"/>
  <c r="H390" i="1"/>
  <c r="H394" i="1"/>
  <c r="H415" i="1"/>
  <c r="H549" i="1"/>
  <c r="G567" i="1"/>
  <c r="F141" i="4"/>
  <c r="E221" i="4"/>
  <c r="D217" i="1" s="1"/>
  <c r="E466" i="4"/>
  <c r="D460" i="1" s="1"/>
  <c r="C130" i="1"/>
  <c r="G130" i="1" s="1"/>
  <c r="C166" i="1"/>
  <c r="H166" i="1" s="1"/>
  <c r="D199" i="1"/>
  <c r="D125" i="4"/>
  <c r="D309" i="4"/>
  <c r="C131" i="1"/>
  <c r="H519" i="1"/>
  <c r="D491" i="4"/>
  <c r="F491" i="4" s="1"/>
  <c r="C486" i="1"/>
  <c r="G486" i="1" s="1"/>
  <c r="C597" i="1"/>
  <c r="G597" i="1" s="1"/>
  <c r="D153" i="4"/>
  <c r="C149" i="1" s="1"/>
  <c r="E491" i="4"/>
  <c r="D485" i="1" s="1"/>
  <c r="D597" i="4"/>
  <c r="F597" i="4" s="1"/>
  <c r="H46" i="1"/>
  <c r="G132" i="1"/>
  <c r="E7" i="4"/>
  <c r="D3" i="1" s="1"/>
  <c r="G52" i="1"/>
  <c r="G80" i="1"/>
  <c r="H564" i="1"/>
  <c r="H566" i="1"/>
  <c r="G913" i="1"/>
  <c r="E35" i="9"/>
  <c r="B35" i="9" s="1"/>
  <c r="E50" i="9"/>
  <c r="B50" i="9" s="1"/>
  <c r="E92" i="9"/>
  <c r="B92" i="9" s="1"/>
  <c r="E103" i="9"/>
  <c r="B103" i="9" s="1"/>
  <c r="F251" i="9"/>
  <c r="B251" i="9" s="1"/>
  <c r="F283" i="9"/>
  <c r="B283" i="9" s="1"/>
  <c r="F257" i="9"/>
  <c r="B257" i="9" s="1"/>
  <c r="H61" i="1"/>
  <c r="H23" i="1"/>
  <c r="G8" i="1"/>
  <c r="G16" i="1"/>
  <c r="G20" i="1"/>
  <c r="G200" i="1"/>
  <c r="G378" i="1"/>
  <c r="H387" i="1"/>
  <c r="H494" i="1"/>
  <c r="H568" i="1"/>
  <c r="G995" i="1"/>
  <c r="G1007" i="1"/>
  <c r="H503" i="1"/>
  <c r="G154" i="1"/>
  <c r="H495" i="1"/>
  <c r="G535" i="1"/>
  <c r="G555" i="1"/>
  <c r="H563" i="1"/>
  <c r="F253" i="9"/>
  <c r="B253" i="9" s="1"/>
  <c r="F256" i="9"/>
  <c r="B256" i="9" s="1"/>
  <c r="F264" i="9"/>
  <c r="B264" i="9" s="1"/>
  <c r="F272" i="9"/>
  <c r="B272" i="9" s="1"/>
  <c r="F280" i="9"/>
  <c r="B280" i="9" s="1"/>
  <c r="E294" i="9"/>
  <c r="B294" i="9" s="1"/>
  <c r="C349" i="1"/>
  <c r="H349" i="1" s="1"/>
  <c r="F354" i="4"/>
  <c r="C407" i="1"/>
  <c r="H407" i="1" s="1"/>
  <c r="F107" i="4"/>
  <c r="D479" i="4"/>
  <c r="C57" i="1"/>
  <c r="H57" i="1" s="1"/>
  <c r="H244" i="1"/>
  <c r="C265" i="1"/>
  <c r="H265" i="1" s="1"/>
  <c r="G327" i="1"/>
  <c r="H528" i="1"/>
  <c r="C588" i="1"/>
  <c r="H588" i="1" s="1"/>
  <c r="D431" i="4"/>
  <c r="C425" i="1" s="1"/>
  <c r="E55" i="9"/>
  <c r="B55" i="9" s="1"/>
  <c r="E65" i="9"/>
  <c r="B65" i="9" s="1"/>
  <c r="E108" i="9"/>
  <c r="B108" i="9" s="1"/>
  <c r="F248" i="9"/>
  <c r="B248" i="9" s="1"/>
  <c r="H13" i="1"/>
  <c r="H141" i="1"/>
  <c r="H761" i="1"/>
  <c r="C116" i="1"/>
  <c r="G116" i="1" s="1"/>
  <c r="D630" i="1"/>
  <c r="H630" i="1" s="1"/>
  <c r="F68" i="4"/>
  <c r="F231" i="4"/>
  <c r="E273" i="4"/>
  <c r="D269" i="1" s="1"/>
  <c r="F289" i="4"/>
  <c r="F355" i="4"/>
  <c r="E361" i="4"/>
  <c r="D356" i="1" s="1"/>
  <c r="F485" i="4"/>
  <c r="F502" i="4"/>
  <c r="D522" i="4"/>
  <c r="E138" i="9"/>
  <c r="B138" i="9" s="1"/>
  <c r="C459" i="1"/>
  <c r="H459" i="1" s="1"/>
  <c r="H164" i="1"/>
  <c r="G218" i="1"/>
  <c r="C242" i="1"/>
  <c r="H242" i="1" s="1"/>
  <c r="H321" i="1"/>
  <c r="H325" i="1"/>
  <c r="C526" i="1"/>
  <c r="H526" i="1" s="1"/>
  <c r="G746" i="1"/>
  <c r="F445" i="4"/>
  <c r="F497" i="4"/>
  <c r="F509" i="4"/>
  <c r="F656" i="4"/>
  <c r="D122" i="1"/>
  <c r="C350" i="1"/>
  <c r="C396" i="1"/>
  <c r="G396" i="1" s="1"/>
  <c r="E34" i="9"/>
  <c r="B34" i="9" s="1"/>
  <c r="E46" i="9"/>
  <c r="B46" i="9" s="1"/>
  <c r="C279" i="1"/>
  <c r="H279" i="1" s="1"/>
  <c r="G585" i="1"/>
  <c r="G202" i="1"/>
  <c r="G280" i="1"/>
  <c r="D350" i="1"/>
  <c r="H363" i="1"/>
  <c r="C583" i="1"/>
  <c r="G583" i="1" s="1"/>
  <c r="G693" i="1"/>
  <c r="F135" i="4"/>
  <c r="E584" i="4"/>
  <c r="D578" i="1" s="1"/>
  <c r="F231" i="9"/>
  <c r="B231" i="9" s="1"/>
  <c r="F245" i="9"/>
  <c r="B245" i="9" s="1"/>
  <c r="H91" i="1"/>
  <c r="C383" i="1"/>
  <c r="G383" i="1" s="1"/>
  <c r="C451" i="1"/>
  <c r="H451" i="1" s="1"/>
  <c r="C35" i="1"/>
  <c r="H35" i="1" s="1"/>
  <c r="D227" i="1"/>
  <c r="E82" i="4"/>
  <c r="D78" i="1" s="1"/>
  <c r="E321" i="4"/>
  <c r="D316" i="1" s="1"/>
  <c r="E49" i="9"/>
  <c r="B49" i="9" s="1"/>
  <c r="D7" i="4"/>
  <c r="C3" i="1" s="1"/>
  <c r="H182" i="1"/>
  <c r="G191" i="1"/>
  <c r="G289" i="1"/>
  <c r="H300" i="1"/>
  <c r="H360" i="1"/>
  <c r="H369" i="1"/>
  <c r="H719" i="1"/>
  <c r="G902" i="1"/>
  <c r="H930" i="1"/>
  <c r="H993" i="1"/>
  <c r="H1001" i="1"/>
  <c r="E26" i="9"/>
  <c r="B26" i="9" s="1"/>
  <c r="E91" i="9"/>
  <c r="B91" i="9" s="1"/>
  <c r="E99" i="9"/>
  <c r="B99" i="9" s="1"/>
  <c r="E109" i="9"/>
  <c r="B109" i="9" s="1"/>
  <c r="E133" i="9"/>
  <c r="B133" i="9" s="1"/>
  <c r="E141" i="9"/>
  <c r="B141" i="9" s="1"/>
  <c r="F278" i="9"/>
  <c r="B278" i="9" s="1"/>
  <c r="G557" i="1"/>
  <c r="H962" i="1"/>
  <c r="E144" i="9"/>
  <c r="B144" i="9" s="1"/>
  <c r="H200" i="1"/>
  <c r="G710" i="1"/>
  <c r="H903" i="1"/>
  <c r="E27" i="9"/>
  <c r="B27" i="9" s="1"/>
  <c r="E84" i="9"/>
  <c r="B84" i="9" s="1"/>
  <c r="E169" i="9"/>
  <c r="B169" i="9" s="1"/>
  <c r="F279" i="9"/>
  <c r="B279" i="9" s="1"/>
  <c r="G7" i="1"/>
  <c r="H205" i="1"/>
  <c r="H291" i="1"/>
  <c r="H298" i="1"/>
  <c r="H636" i="1"/>
  <c r="G695" i="1"/>
  <c r="G717" i="1"/>
  <c r="H892" i="1"/>
  <c r="G896" i="1"/>
  <c r="H908" i="1"/>
  <c r="H951" i="1"/>
  <c r="H959" i="1"/>
  <c r="H967" i="1"/>
  <c r="E39" i="9"/>
  <c r="B39" i="9" s="1"/>
  <c r="E63" i="9"/>
  <c r="B63" i="9" s="1"/>
  <c r="E71" i="9"/>
  <c r="B71" i="9" s="1"/>
  <c r="E79" i="9"/>
  <c r="B79" i="9" s="1"/>
  <c r="E121" i="9"/>
  <c r="B121" i="9" s="1"/>
  <c r="E167" i="9"/>
  <c r="B167" i="9" s="1"/>
  <c r="G65" i="1"/>
  <c r="E116" i="9"/>
  <c r="B116" i="9" s="1"/>
  <c r="F261" i="9"/>
  <c r="B261" i="9" s="1"/>
  <c r="F269" i="9"/>
  <c r="B269" i="9" s="1"/>
  <c r="F285" i="9"/>
  <c r="B285" i="9" s="1"/>
  <c r="G522" i="1"/>
  <c r="H732" i="1"/>
  <c r="H764" i="1"/>
  <c r="H776" i="1"/>
  <c r="H893" i="1"/>
  <c r="E85" i="9"/>
  <c r="B85" i="9" s="1"/>
  <c r="E165" i="9"/>
  <c r="B165" i="9" s="1"/>
  <c r="G842" i="1"/>
  <c r="G866" i="1"/>
  <c r="G874" i="1"/>
  <c r="G878" i="1"/>
  <c r="G953" i="1"/>
  <c r="G965" i="1"/>
  <c r="G973" i="1"/>
  <c r="E72" i="9"/>
  <c r="B72" i="9" s="1"/>
  <c r="E80" i="9"/>
  <c r="B80" i="9" s="1"/>
  <c r="E114" i="9"/>
  <c r="B114" i="9" s="1"/>
  <c r="E146" i="9"/>
  <c r="B146" i="9" s="1"/>
  <c r="E160" i="9"/>
  <c r="B160" i="9" s="1"/>
  <c r="E173" i="9"/>
  <c r="B173" i="9" s="1"/>
  <c r="F246" i="9"/>
  <c r="B246" i="9" s="1"/>
  <c r="H58" i="1"/>
  <c r="G215" i="1"/>
  <c r="G343" i="1"/>
  <c r="G347" i="1"/>
  <c r="G612" i="1"/>
  <c r="G662" i="1"/>
  <c r="G729" i="1"/>
  <c r="G739" i="1"/>
  <c r="G793" i="1"/>
  <c r="G814" i="1"/>
  <c r="H916" i="1"/>
  <c r="H928" i="1"/>
  <c r="H33" i="1"/>
  <c r="G273" i="1"/>
  <c r="H42" i="1"/>
  <c r="G51" i="1"/>
  <c r="G55" i="1"/>
  <c r="G126" i="1"/>
  <c r="H146" i="1"/>
  <c r="H183" i="1"/>
  <c r="H216" i="1"/>
  <c r="H224" i="1"/>
  <c r="H282" i="1"/>
  <c r="H348" i="1"/>
  <c r="H352" i="1"/>
  <c r="G437" i="1"/>
  <c r="G519" i="1"/>
  <c r="H655" i="1"/>
  <c r="G683" i="1"/>
  <c r="H691" i="1"/>
  <c r="H744" i="1"/>
  <c r="H794" i="1"/>
  <c r="H823" i="1"/>
  <c r="H839" i="1"/>
  <c r="H862" i="1"/>
  <c r="G921" i="1"/>
  <c r="H925" i="1"/>
  <c r="H1004" i="1"/>
  <c r="H1008" i="1"/>
  <c r="E60" i="9"/>
  <c r="B60" i="9" s="1"/>
  <c r="E70" i="9"/>
  <c r="B70" i="9" s="1"/>
  <c r="E111" i="9"/>
  <c r="B111" i="9" s="1"/>
  <c r="E163" i="9"/>
  <c r="B163" i="9" s="1"/>
  <c r="E170" i="9"/>
  <c r="B170" i="9" s="1"/>
  <c r="F266" i="9"/>
  <c r="B266" i="9" s="1"/>
  <c r="F271" i="9"/>
  <c r="B271" i="9" s="1"/>
  <c r="E96" i="9"/>
  <c r="B96" i="9" s="1"/>
  <c r="G479" i="1"/>
  <c r="G213" i="1"/>
  <c r="G271" i="1"/>
  <c r="G275" i="1"/>
  <c r="H553" i="1"/>
  <c r="G652" i="1"/>
  <c r="G684" i="1"/>
  <c r="G692" i="1"/>
  <c r="G735" i="1"/>
  <c r="G775" i="1"/>
  <c r="H791" i="1"/>
  <c r="H824" i="1"/>
  <c r="H914" i="1"/>
  <c r="G978" i="1"/>
  <c r="F275" i="9"/>
  <c r="B275" i="9" s="1"/>
  <c r="H89" i="1"/>
  <c r="H101" i="1"/>
  <c r="G229" i="1"/>
  <c r="G594" i="1"/>
  <c r="H879" i="1"/>
  <c r="G17" i="1"/>
  <c r="H106" i="1"/>
  <c r="H118" i="1"/>
  <c r="G144" i="1"/>
  <c r="H177" i="1"/>
  <c r="G206" i="1"/>
  <c r="H214" i="1"/>
  <c r="G284" i="1"/>
  <c r="G299" i="1"/>
  <c r="G312" i="1"/>
  <c r="G338" i="1"/>
  <c r="G354" i="1"/>
  <c r="G408" i="1"/>
  <c r="G422" i="1"/>
  <c r="G435" i="1"/>
  <c r="H477" i="1"/>
  <c r="H504" i="1"/>
  <c r="G537" i="1"/>
  <c r="H689" i="1"/>
  <c r="H746" i="1"/>
  <c r="H772" i="1"/>
  <c r="H821" i="1"/>
  <c r="G833" i="1"/>
  <c r="H841" i="1"/>
  <c r="G895" i="1"/>
  <c r="E40" i="9"/>
  <c r="B40" i="9" s="1"/>
  <c r="E87" i="9"/>
  <c r="B87" i="9" s="1"/>
  <c r="E97" i="9"/>
  <c r="B97" i="9" s="1"/>
  <c r="E122" i="9"/>
  <c r="B122" i="9" s="1"/>
  <c r="E159" i="9"/>
  <c r="B159" i="9" s="1"/>
  <c r="H97" i="1"/>
  <c r="G14" i="1"/>
  <c r="G95" i="1"/>
  <c r="G107" i="1"/>
  <c r="G119" i="1"/>
  <c r="H255" i="1"/>
  <c r="G264" i="1"/>
  <c r="H313" i="1"/>
  <c r="H318" i="1"/>
  <c r="G372" i="1"/>
  <c r="H376" i="1"/>
  <c r="H436" i="1"/>
  <c r="H444" i="1"/>
  <c r="H525" i="1"/>
  <c r="H546" i="1"/>
  <c r="H697" i="1"/>
  <c r="H765" i="1"/>
  <c r="H857" i="1"/>
  <c r="G889" i="1"/>
  <c r="G994" i="1"/>
  <c r="E59" i="9"/>
  <c r="B59" i="9" s="1"/>
  <c r="E64" i="9"/>
  <c r="B64" i="9" s="1"/>
  <c r="E69" i="9"/>
  <c r="B69" i="9" s="1"/>
  <c r="E110" i="9"/>
  <c r="B110" i="9" s="1"/>
  <c r="E115" i="9"/>
  <c r="B115" i="9" s="1"/>
  <c r="E120" i="9"/>
  <c r="B120" i="9" s="1"/>
  <c r="F237" i="9"/>
  <c r="B237" i="9" s="1"/>
  <c r="F252" i="9"/>
  <c r="B252" i="9" s="1"/>
  <c r="F273" i="9"/>
  <c r="B273" i="9" s="1"/>
  <c r="G60" i="1"/>
  <c r="G666" i="1"/>
  <c r="F284" i="9"/>
  <c r="B284" i="9" s="1"/>
  <c r="F289" i="9"/>
  <c r="B289" i="9" s="1"/>
  <c r="G29" i="1"/>
  <c r="H43" i="1"/>
  <c r="H71" i="1"/>
  <c r="G83" i="1"/>
  <c r="H98" i="1"/>
  <c r="H126" i="1"/>
  <c r="G146" i="1"/>
  <c r="H159" i="1"/>
  <c r="G167" i="1"/>
  <c r="H179" i="1"/>
  <c r="H202" i="1"/>
  <c r="H225" i="1"/>
  <c r="H271" i="1"/>
  <c r="H273" i="1"/>
  <c r="G291" i="1"/>
  <c r="H427" i="1"/>
  <c r="H443" i="1"/>
  <c r="H471" i="1"/>
  <c r="G475" i="1"/>
  <c r="H498" i="1"/>
  <c r="H502" i="1"/>
  <c r="H518" i="1"/>
  <c r="G528" i="1"/>
  <c r="G548" i="1"/>
  <c r="H555" i="1"/>
  <c r="G576" i="1"/>
  <c r="G614" i="1"/>
  <c r="H631" i="1"/>
  <c r="H648" i="1"/>
  <c r="H652" i="1"/>
  <c r="G670" i="1"/>
  <c r="H690" i="1"/>
  <c r="H718" i="1"/>
  <c r="G744" i="1"/>
  <c r="G752" i="1"/>
  <c r="H773" i="1"/>
  <c r="G776" i="1"/>
  <c r="H784" i="1"/>
  <c r="G787" i="1"/>
  <c r="H815" i="1"/>
  <c r="H825" i="1"/>
  <c r="H867" i="1"/>
  <c r="H882" i="1"/>
  <c r="H890" i="1"/>
  <c r="H896" i="1"/>
  <c r="H900" i="1"/>
  <c r="G925" i="1"/>
  <c r="H929" i="1"/>
  <c r="H944" i="1"/>
  <c r="H975" i="1"/>
  <c r="H978" i="1"/>
  <c r="G986" i="1"/>
  <c r="G1004" i="1"/>
  <c r="E125" i="9"/>
  <c r="B125" i="9" s="1"/>
  <c r="E162" i="9"/>
  <c r="B162" i="9" s="1"/>
  <c r="F242" i="9"/>
  <c r="B242" i="9" s="1"/>
  <c r="F254" i="9"/>
  <c r="B254" i="9" s="1"/>
  <c r="F282" i="9"/>
  <c r="B282" i="9" s="1"/>
  <c r="F292" i="9"/>
  <c r="B292" i="9" s="1"/>
  <c r="H86" i="1"/>
  <c r="H113" i="1"/>
  <c r="H197" i="1"/>
  <c r="G323" i="1"/>
  <c r="G442" i="1"/>
  <c r="H408" i="1"/>
  <c r="G818" i="1"/>
  <c r="H836" i="1"/>
  <c r="G1001" i="1"/>
  <c r="G453" i="1"/>
  <c r="G734" i="1"/>
  <c r="H866" i="1"/>
  <c r="E127" i="9"/>
  <c r="B127" i="9" s="1"/>
  <c r="H378" i="1"/>
  <c r="G405" i="1"/>
  <c r="G502" i="1"/>
  <c r="H576" i="1"/>
  <c r="G596" i="1"/>
  <c r="G619" i="1"/>
  <c r="G675" i="1"/>
  <c r="G697" i="1"/>
  <c r="G718" i="1"/>
  <c r="G722" i="1"/>
  <c r="G728" i="1"/>
  <c r="G732" i="1"/>
  <c r="G773" i="1"/>
  <c r="H788" i="1"/>
  <c r="G815" i="1"/>
  <c r="H833" i="1"/>
  <c r="H848" i="1"/>
  <c r="G856" i="1"/>
  <c r="G875" i="1"/>
  <c r="G908" i="1"/>
  <c r="G926" i="1"/>
  <c r="H941" i="1"/>
  <c r="G949" i="1"/>
  <c r="H983" i="1"/>
  <c r="E151" i="9"/>
  <c r="B151" i="9" s="1"/>
  <c r="G385" i="1"/>
  <c r="H1007" i="1"/>
  <c r="H29" i="1"/>
  <c r="H68" i="1"/>
  <c r="H22" i="1"/>
  <c r="H26" i="1"/>
  <c r="G37" i="1"/>
  <c r="H88" i="1"/>
  <c r="H115" i="1"/>
  <c r="G164" i="1"/>
  <c r="G172" i="1"/>
  <c r="G183" i="1"/>
  <c r="H191" i="1"/>
  <c r="H206" i="1"/>
  <c r="G255" i="1"/>
  <c r="G360" i="1"/>
  <c r="H372" i="1"/>
  <c r="G455" i="1"/>
  <c r="G495" i="1"/>
  <c r="G553" i="1"/>
  <c r="G564" i="1"/>
  <c r="G581" i="1"/>
  <c r="G664" i="1"/>
  <c r="G694" i="1"/>
  <c r="G749" i="1"/>
  <c r="G781" i="1"/>
  <c r="H826" i="1"/>
  <c r="G976" i="1"/>
  <c r="H995" i="1"/>
  <c r="E126" i="9"/>
  <c r="B126" i="9" s="1"/>
  <c r="F240" i="9"/>
  <c r="B240" i="9" s="1"/>
  <c r="F255" i="9"/>
  <c r="B255" i="9" s="1"/>
  <c r="F260" i="9"/>
  <c r="B260" i="9" s="1"/>
  <c r="G392" i="1"/>
  <c r="H779" i="1"/>
  <c r="G839" i="1"/>
  <c r="H885" i="1"/>
  <c r="G910" i="1"/>
  <c r="H971" i="1"/>
  <c r="H14" i="1"/>
  <c r="H11" i="1"/>
  <c r="H36" i="1"/>
  <c r="G46" i="1"/>
  <c r="H65" i="1"/>
  <c r="H92" i="1"/>
  <c r="G104" i="1"/>
  <c r="H119" i="1"/>
  <c r="H165" i="1"/>
  <c r="H181" i="1"/>
  <c r="H196" i="1"/>
  <c r="H207" i="1"/>
  <c r="G244" i="1"/>
  <c r="G314" i="1"/>
  <c r="G318" i="1"/>
  <c r="G325" i="1"/>
  <c r="H345" i="1"/>
  <c r="H365" i="1"/>
  <c r="G369" i="1"/>
  <c r="G376" i="1"/>
  <c r="G387" i="1"/>
  <c r="H429" i="1"/>
  <c r="G444" i="1"/>
  <c r="H469" i="1"/>
  <c r="G484" i="1"/>
  <c r="G488" i="1"/>
  <c r="H522" i="1"/>
  <c r="H567" i="1"/>
  <c r="H574" i="1"/>
  <c r="H582" i="1"/>
  <c r="H629" i="1"/>
  <c r="H646" i="1"/>
  <c r="G653" i="1"/>
  <c r="G691" i="1"/>
  <c r="G733" i="1"/>
  <c r="G761" i="1"/>
  <c r="G763" i="1"/>
  <c r="H820" i="1"/>
  <c r="H869" i="1"/>
  <c r="G880" i="1"/>
  <c r="H898" i="1"/>
  <c r="G920" i="1"/>
  <c r="H973" i="1"/>
  <c r="E129" i="9"/>
  <c r="B129" i="9" s="1"/>
  <c r="F238" i="9"/>
  <c r="B238" i="9" s="1"/>
  <c r="G758" i="1"/>
  <c r="H874" i="1"/>
  <c r="H17" i="1"/>
  <c r="G5" i="1"/>
  <c r="G74" i="1"/>
  <c r="H220" i="1"/>
  <c r="G224" i="1"/>
  <c r="H234" i="1"/>
  <c r="H245" i="1"/>
  <c r="G249" i="1"/>
  <c r="H256" i="1"/>
  <c r="H276" i="1"/>
  <c r="H280" i="1"/>
  <c r="H319" i="1"/>
  <c r="H377" i="1"/>
  <c r="H404" i="1"/>
  <c r="H445" i="1"/>
  <c r="H489" i="1"/>
  <c r="G504" i="1"/>
  <c r="H512" i="1"/>
  <c r="H523" i="1"/>
  <c r="H547" i="1"/>
  <c r="H558" i="1"/>
  <c r="H562" i="1"/>
  <c r="H590" i="1"/>
  <c r="H602" i="1"/>
  <c r="H621" i="1"/>
  <c r="H654" i="1"/>
  <c r="H673" i="1"/>
  <c r="H677" i="1"/>
  <c r="H726" i="1"/>
  <c r="H775" i="1"/>
  <c r="H797" i="1"/>
  <c r="G835" i="1"/>
  <c r="H846" i="1"/>
  <c r="H854" i="1"/>
  <c r="H877" i="1"/>
  <c r="G903" i="1"/>
  <c r="H913" i="1"/>
  <c r="G935" i="1"/>
  <c r="H939" i="1"/>
  <c r="G947" i="1"/>
  <c r="H974" i="1"/>
  <c r="G996" i="1"/>
  <c r="E52" i="9"/>
  <c r="B52" i="9" s="1"/>
  <c r="E66" i="9"/>
  <c r="B66" i="9" s="1"/>
  <c r="E81" i="9"/>
  <c r="B81" i="9" s="1"/>
  <c r="E93" i="9"/>
  <c r="B93" i="9" s="1"/>
  <c r="E105" i="9"/>
  <c r="B105" i="9" s="1"/>
  <c r="E117" i="9"/>
  <c r="B117" i="9" s="1"/>
  <c r="E132" i="9"/>
  <c r="B132" i="9" s="1"/>
  <c r="E137" i="9"/>
  <c r="B137" i="9" s="1"/>
  <c r="E142" i="9"/>
  <c r="B142" i="9" s="1"/>
  <c r="E147" i="9"/>
  <c r="B147" i="9" s="1"/>
  <c r="E155" i="9"/>
  <c r="B155" i="9" s="1"/>
  <c r="E161" i="9"/>
  <c r="B161" i="9" s="1"/>
  <c r="E168" i="9"/>
  <c r="B168" i="9" s="1"/>
  <c r="F241" i="9"/>
  <c r="B241" i="9" s="1"/>
  <c r="F258" i="9"/>
  <c r="B258" i="9" s="1"/>
  <c r="F263" i="9"/>
  <c r="B263" i="9" s="1"/>
  <c r="F276" i="9"/>
  <c r="B276" i="9" s="1"/>
  <c r="F281" i="9"/>
  <c r="B281" i="9" s="1"/>
  <c r="F291" i="9"/>
  <c r="B291" i="9" s="1"/>
  <c r="G25" i="1"/>
  <c r="H7" i="1"/>
  <c r="G88" i="1"/>
  <c r="G11" i="1"/>
  <c r="H20" i="1"/>
  <c r="H51" i="1"/>
  <c r="G58" i="1"/>
  <c r="G61" i="1"/>
  <c r="H82" i="1"/>
  <c r="G86" i="1"/>
  <c r="G89" i="1"/>
  <c r="H95" i="1"/>
  <c r="G135" i="1"/>
  <c r="H135" i="1"/>
  <c r="H154" i="1"/>
  <c r="H167" i="1"/>
  <c r="G220" i="1"/>
  <c r="H267" i="1"/>
  <c r="H334" i="1"/>
  <c r="G334" i="1"/>
  <c r="H354" i="1"/>
  <c r="G365" i="1"/>
  <c r="H370" i="1"/>
  <c r="G394" i="1"/>
  <c r="H435" i="1"/>
  <c r="H478" i="1"/>
  <c r="H493" i="1"/>
  <c r="G493" i="1"/>
  <c r="H871" i="1"/>
  <c r="G871" i="1"/>
  <c r="G106" i="1"/>
  <c r="H143" i="1"/>
  <c r="H211" i="1"/>
  <c r="G211" i="1"/>
  <c r="G399" i="1"/>
  <c r="H399" i="1"/>
  <c r="H433" i="1"/>
  <c r="G433" i="1"/>
  <c r="H738" i="1"/>
  <c r="G738" i="1"/>
  <c r="G330" i="1"/>
  <c r="H330" i="1"/>
  <c r="G33" i="1"/>
  <c r="H103" i="1"/>
  <c r="G110" i="1"/>
  <c r="H110" i="1"/>
  <c r="H5" i="1"/>
  <c r="H8" i="1"/>
  <c r="H25" i="1"/>
  <c r="H28" i="1"/>
  <c r="G34" i="1"/>
  <c r="H48" i="1"/>
  <c r="H55" i="1"/>
  <c r="H76" i="1"/>
  <c r="H83" i="1"/>
  <c r="G97" i="1"/>
  <c r="H100" i="1"/>
  <c r="G129" i="1"/>
  <c r="H132" i="1"/>
  <c r="H140" i="1"/>
  <c r="G197" i="1"/>
  <c r="H215" i="1"/>
  <c r="H218" i="1"/>
  <c r="H222" i="1"/>
  <c r="G222" i="1"/>
  <c r="G236" i="1"/>
  <c r="H264" i="1"/>
  <c r="G282" i="1"/>
  <c r="H312" i="1"/>
  <c r="G352" i="1"/>
  <c r="H367" i="1"/>
  <c r="G367" i="1"/>
  <c r="H386" i="1"/>
  <c r="H468" i="1"/>
  <c r="G468" i="1"/>
  <c r="G546" i="1"/>
  <c r="H585" i="1"/>
  <c r="H612" i="1"/>
  <c r="H193" i="1"/>
  <c r="G193" i="1"/>
  <c r="H37" i="1"/>
  <c r="G77" i="1"/>
  <c r="H77" i="1"/>
  <c r="H249" i="1"/>
  <c r="H327" i="1"/>
  <c r="G426" i="1"/>
  <c r="H513" i="1"/>
  <c r="G513" i="1"/>
  <c r="H714" i="1"/>
  <c r="G714" i="1"/>
  <c r="H403" i="1"/>
  <c r="G403" i="1"/>
  <c r="H31" i="1"/>
  <c r="H52" i="1"/>
  <c r="H80" i="1"/>
  <c r="G179" i="1"/>
  <c r="G345" i="1"/>
  <c r="H16" i="1"/>
  <c r="H19" i="1"/>
  <c r="G23" i="1"/>
  <c r="G26" i="1"/>
  <c r="H34" i="1"/>
  <c r="G98" i="1"/>
  <c r="H104" i="1"/>
  <c r="H107" i="1"/>
  <c r="H129" i="1"/>
  <c r="H144" i="1"/>
  <c r="H170" i="1"/>
  <c r="G177" i="1"/>
  <c r="H195" i="1"/>
  <c r="G195" i="1"/>
  <c r="H223" i="1"/>
  <c r="H236" i="1"/>
  <c r="H254" i="1"/>
  <c r="H262" i="1"/>
  <c r="G262" i="1"/>
  <c r="H306" i="1"/>
  <c r="H310" i="1"/>
  <c r="G310" i="1"/>
  <c r="H346" i="1"/>
  <c r="H453" i="1"/>
  <c r="H537" i="1"/>
  <c r="G574" i="1"/>
  <c r="H730" i="1"/>
  <c r="G730" i="1"/>
  <c r="G123" i="1"/>
  <c r="H123" i="1"/>
  <c r="G138" i="1"/>
  <c r="H138" i="1"/>
  <c r="G209" i="1"/>
  <c r="H209" i="1"/>
  <c r="H414" i="1"/>
  <c r="G414" i="1"/>
  <c r="G579" i="1"/>
  <c r="H579" i="1"/>
  <c r="H685" i="1"/>
  <c r="G685" i="1"/>
  <c r="H10" i="1"/>
  <c r="H85" i="1"/>
  <c r="H112" i="1"/>
  <c r="G115" i="1"/>
  <c r="H251" i="1"/>
  <c r="G251" i="1"/>
  <c r="G266" i="1"/>
  <c r="H700" i="1"/>
  <c r="G700" i="1"/>
  <c r="H727" i="1"/>
  <c r="G727" i="1"/>
  <c r="G605" i="1"/>
  <c r="H808" i="1"/>
  <c r="G808" i="1"/>
  <c r="G937" i="1"/>
  <c r="H937" i="1"/>
  <c r="H109" i="1"/>
  <c r="G113" i="1"/>
  <c r="H134" i="1"/>
  <c r="G141" i="1"/>
  <c r="H147" i="1"/>
  <c r="H152" i="1"/>
  <c r="G162" i="1"/>
  <c r="H172" i="1"/>
  <c r="H184" i="1"/>
  <c r="H231" i="1"/>
  <c r="H247" i="1"/>
  <c r="H285" i="1"/>
  <c r="H289" i="1"/>
  <c r="G321" i="1"/>
  <c r="H337" i="1"/>
  <c r="H358" i="1"/>
  <c r="G390" i="1"/>
  <c r="H406" i="1"/>
  <c r="H422" i="1"/>
  <c r="H447" i="1"/>
  <c r="G461" i="1"/>
  <c r="H476" i="1"/>
  <c r="H496" i="1"/>
  <c r="G506" i="1"/>
  <c r="H520" i="1"/>
  <c r="H535" i="1"/>
  <c r="H545" i="1"/>
  <c r="G570" i="1"/>
  <c r="H573" i="1"/>
  <c r="H589" i="1"/>
  <c r="H606" i="1"/>
  <c r="H620" i="1"/>
  <c r="G636" i="1"/>
  <c r="H662" i="1"/>
  <c r="H671" i="1"/>
  <c r="H679" i="1"/>
  <c r="H683" i="1"/>
  <c r="H692" i="1"/>
  <c r="H695" i="1"/>
  <c r="H708" i="1"/>
  <c r="H725" i="1"/>
  <c r="H785" i="1"/>
  <c r="G785" i="1"/>
  <c r="H923" i="1"/>
  <c r="G923" i="1"/>
  <c r="H292" i="1"/>
  <c r="G381" i="1"/>
  <c r="H410" i="1"/>
  <c r="H454" i="1"/>
  <c r="H462" i="1"/>
  <c r="H466" i="1"/>
  <c r="H507" i="1"/>
  <c r="H511" i="1"/>
  <c r="H524" i="1"/>
  <c r="H527" i="1"/>
  <c r="H538" i="1"/>
  <c r="G562" i="1"/>
  <c r="H580" i="1"/>
  <c r="H586" i="1"/>
  <c r="H593" i="1"/>
  <c r="H613" i="1"/>
  <c r="H628" i="1"/>
  <c r="G654" i="1"/>
  <c r="H665" i="1"/>
  <c r="G668" i="1"/>
  <c r="H686" i="1"/>
  <c r="G689" i="1"/>
  <c r="H698" i="1"/>
  <c r="H767" i="1"/>
  <c r="G767" i="1"/>
  <c r="G849" i="1"/>
  <c r="H849" i="1"/>
  <c r="H946" i="1"/>
  <c r="G946" i="1"/>
  <c r="E157" i="9"/>
  <c r="B157" i="9" s="1"/>
  <c r="H782" i="1"/>
  <c r="G782" i="1"/>
  <c r="H992" i="1"/>
  <c r="G992" i="1"/>
  <c r="H60" i="1"/>
  <c r="H64" i="1"/>
  <c r="G68" i="1"/>
  <c r="G71" i="1"/>
  <c r="G101" i="1"/>
  <c r="H128" i="1"/>
  <c r="G169" i="1"/>
  <c r="H213" i="1"/>
  <c r="H229" i="1"/>
  <c r="H232" i="1"/>
  <c r="H283" i="1"/>
  <c r="H328" i="1"/>
  <c r="H359" i="1"/>
  <c r="H381" i="1"/>
  <c r="H385" i="1"/>
  <c r="H397" i="1"/>
  <c r="G410" i="1"/>
  <c r="H438" i="1"/>
  <c r="H442" i="1"/>
  <c r="H452" i="1"/>
  <c r="G466" i="1"/>
  <c r="H487" i="1"/>
  <c r="G497" i="1"/>
  <c r="G511" i="1"/>
  <c r="G524" i="1"/>
  <c r="H571" i="1"/>
  <c r="H577" i="1"/>
  <c r="H581" i="1"/>
  <c r="H584" i="1"/>
  <c r="H611" i="1"/>
  <c r="G628" i="1"/>
  <c r="H663" i="1"/>
  <c r="G672" i="1"/>
  <c r="G698" i="1"/>
  <c r="H729" i="1"/>
  <c r="H735" i="1"/>
  <c r="H740" i="1"/>
  <c r="G740" i="1"/>
  <c r="G764" i="1"/>
  <c r="G824" i="1"/>
  <c r="G831" i="1"/>
  <c r="H831" i="1"/>
  <c r="H1006" i="1"/>
  <c r="G1006" i="1"/>
  <c r="G590" i="1"/>
  <c r="G621" i="1"/>
  <c r="G726" i="1"/>
  <c r="H1003" i="1"/>
  <c r="G1003" i="1"/>
  <c r="H323" i="1"/>
  <c r="H326" i="1"/>
  <c r="H339" i="1"/>
  <c r="H343" i="1"/>
  <c r="G363" i="1"/>
  <c r="H379" i="1"/>
  <c r="H392" i="1"/>
  <c r="H395" i="1"/>
  <c r="G416" i="1"/>
  <c r="G428" i="1"/>
  <c r="H456" i="1"/>
  <c r="H475" i="1"/>
  <c r="H505" i="1"/>
  <c r="G515" i="1"/>
  <c r="H540" i="1"/>
  <c r="H554" i="1"/>
  <c r="H575" i="1"/>
  <c r="H619" i="1"/>
  <c r="G632" i="1"/>
  <c r="H667" i="1"/>
  <c r="H694" i="1"/>
  <c r="G699" i="1"/>
  <c r="G702" i="1"/>
  <c r="H722" i="1"/>
  <c r="H859" i="1"/>
  <c r="G859" i="1"/>
  <c r="H964" i="1"/>
  <c r="G964" i="1"/>
  <c r="G997" i="1"/>
  <c r="H997" i="1"/>
  <c r="H745" i="1"/>
  <c r="H758" i="1"/>
  <c r="G766" i="1"/>
  <c r="G770" i="1"/>
  <c r="H790" i="1"/>
  <c r="H793" i="1"/>
  <c r="G821" i="1"/>
  <c r="H842" i="1"/>
  <c r="G861" i="1"/>
  <c r="H864" i="1"/>
  <c r="H878" i="1"/>
  <c r="G885" i="1"/>
  <c r="G916" i="1"/>
  <c r="G928" i="1"/>
  <c r="H947" i="1"/>
  <c r="G951" i="1"/>
  <c r="H957" i="1"/>
  <c r="H965" i="1"/>
  <c r="G968" i="1"/>
  <c r="H996" i="1"/>
  <c r="E140" i="9"/>
  <c r="B140" i="9" s="1"/>
  <c r="E149" i="9"/>
  <c r="B149" i="9" s="1"/>
  <c r="E154" i="9"/>
  <c r="B154" i="9" s="1"/>
  <c r="E164" i="9"/>
  <c r="B164" i="9" s="1"/>
  <c r="F249" i="9"/>
  <c r="B249" i="9" s="1"/>
  <c r="F268" i="9"/>
  <c r="B268" i="9" s="1"/>
  <c r="F270" i="9"/>
  <c r="B270" i="9" s="1"/>
  <c r="F277" i="9"/>
  <c r="B277" i="9" s="1"/>
  <c r="G748" i="1"/>
  <c r="H756" i="1"/>
  <c r="H762" i="1"/>
  <c r="H771" i="1"/>
  <c r="H811" i="1"/>
  <c r="H814" i="1"/>
  <c r="G862" i="1"/>
  <c r="H920" i="1"/>
  <c r="E31" i="9"/>
  <c r="E37" i="9"/>
  <c r="B37" i="9" s="1"/>
  <c r="E47" i="9"/>
  <c r="B47" i="9" s="1"/>
  <c r="E53" i="9"/>
  <c r="B53" i="9" s="1"/>
  <c r="E61" i="9"/>
  <c r="B61" i="9" s="1"/>
  <c r="E67" i="9"/>
  <c r="B67" i="9" s="1"/>
  <c r="E76" i="9"/>
  <c r="B76" i="9" s="1"/>
  <c r="E82" i="9"/>
  <c r="B82" i="9" s="1"/>
  <c r="E88" i="9"/>
  <c r="B88" i="9" s="1"/>
  <c r="E94" i="9"/>
  <c r="B94" i="9" s="1"/>
  <c r="E100" i="9"/>
  <c r="B100" i="9" s="1"/>
  <c r="E106" i="9"/>
  <c r="B106" i="9" s="1"/>
  <c r="E112" i="9"/>
  <c r="B112" i="9" s="1"/>
  <c r="E135" i="9"/>
  <c r="B135" i="9" s="1"/>
  <c r="E143" i="9"/>
  <c r="B143" i="9" s="1"/>
  <c r="E145" i="9"/>
  <c r="B145" i="9" s="1"/>
  <c r="E152" i="9"/>
  <c r="B152" i="9" s="1"/>
  <c r="F247" i="9"/>
  <c r="B247" i="9" s="1"/>
  <c r="G743" i="1"/>
  <c r="H749" i="1"/>
  <c r="H817" i="1"/>
  <c r="G898" i="1"/>
  <c r="G911" i="1"/>
  <c r="H931" i="1"/>
  <c r="H955" i="1"/>
  <c r="H969" i="1"/>
  <c r="F259" i="9"/>
  <c r="B259" i="9" s="1"/>
  <c r="G990" i="1"/>
  <c r="E136" i="9"/>
  <c r="B136" i="9" s="1"/>
  <c r="E148" i="9"/>
  <c r="B148" i="9" s="1"/>
  <c r="E150" i="9"/>
  <c r="B150" i="9" s="1"/>
  <c r="G794" i="1"/>
  <c r="G797" i="1"/>
  <c r="G820" i="1"/>
  <c r="H838" i="1"/>
  <c r="G841" i="1"/>
  <c r="G857" i="1"/>
  <c r="G869" i="1"/>
  <c r="G877" i="1"/>
  <c r="H902" i="1"/>
  <c r="G914" i="1"/>
  <c r="H926" i="1"/>
  <c r="G929" i="1"/>
  <c r="H935" i="1"/>
  <c r="G941" i="1"/>
  <c r="G944" i="1"/>
  <c r="H949" i="1"/>
  <c r="H956" i="1"/>
  <c r="G959" i="1"/>
  <c r="G962" i="1"/>
  <c r="G967" i="1"/>
  <c r="H980" i="1"/>
  <c r="G983" i="1"/>
  <c r="F239" i="9"/>
  <c r="B239" i="9" s="1"/>
  <c r="F267" i="9"/>
  <c r="B267" i="9" s="1"/>
  <c r="F288" i="9"/>
  <c r="B288" i="9" s="1"/>
  <c r="H733" i="1"/>
  <c r="H747" i="1"/>
  <c r="H754" i="1"/>
  <c r="G765" i="1"/>
  <c r="H778" i="1"/>
  <c r="H781" i="1"/>
  <c r="G809" i="1"/>
  <c r="G812" i="1"/>
  <c r="G823" i="1"/>
  <c r="H844" i="1"/>
  <c r="G854" i="1"/>
  <c r="H860" i="1"/>
  <c r="G867" i="1"/>
  <c r="G872" i="1"/>
  <c r="H880" i="1"/>
  <c r="H887" i="1"/>
  <c r="G890" i="1"/>
  <c r="G893" i="1"/>
  <c r="H918" i="1"/>
  <c r="H921" i="1"/>
  <c r="G932" i="1"/>
  <c r="H953" i="1"/>
  <c r="G960" i="1"/>
  <c r="G974" i="1"/>
  <c r="H990" i="1"/>
  <c r="G1010" i="1"/>
  <c r="E25" i="9"/>
  <c r="B25" i="9" s="1"/>
  <c r="E32" i="9"/>
  <c r="B32" i="9" s="1"/>
  <c r="E38" i="9"/>
  <c r="B38" i="9" s="1"/>
  <c r="E48" i="9"/>
  <c r="B48" i="9" s="1"/>
  <c r="E54" i="9"/>
  <c r="B54" i="9" s="1"/>
  <c r="E62" i="9"/>
  <c r="B62" i="9" s="1"/>
  <c r="E68" i="9"/>
  <c r="B68" i="9" s="1"/>
  <c r="E77" i="9"/>
  <c r="B77" i="9" s="1"/>
  <c r="E83" i="9"/>
  <c r="B83" i="9" s="1"/>
  <c r="E89" i="9"/>
  <c r="B89" i="9" s="1"/>
  <c r="E95" i="9"/>
  <c r="B95" i="9" s="1"/>
  <c r="E101" i="9"/>
  <c r="B101" i="9" s="1"/>
  <c r="E107" i="9"/>
  <c r="B107" i="9" s="1"/>
  <c r="E113" i="9"/>
  <c r="B113" i="9" s="1"/>
  <c r="E119" i="9"/>
  <c r="B119" i="9" s="1"/>
  <c r="E123" i="9"/>
  <c r="B123" i="9" s="1"/>
  <c r="E134" i="9"/>
  <c r="B134" i="9" s="1"/>
  <c r="E139" i="9"/>
  <c r="B139" i="9" s="1"/>
  <c r="E153" i="9"/>
  <c r="B153" i="9" s="1"/>
  <c r="E172" i="9"/>
  <c r="B172" i="9" s="1"/>
  <c r="E30" i="9"/>
  <c r="B30" i="9" s="1"/>
  <c r="F265" i="9"/>
  <c r="B265" i="9" s="1"/>
  <c r="F181" i="5"/>
  <c r="D178" i="5"/>
  <c r="G336" i="9" s="1"/>
  <c r="D1208" i="1"/>
  <c r="D70" i="5"/>
  <c r="C1075" i="1" s="1"/>
  <c r="G1075" i="1" s="1"/>
  <c r="D1185" i="1"/>
  <c r="H1185" i="1" s="1"/>
  <c r="G1061" i="1"/>
  <c r="H1117" i="1"/>
  <c r="H1315" i="1"/>
  <c r="H1216" i="1"/>
  <c r="G1261" i="1"/>
  <c r="G1097" i="1"/>
  <c r="D1256" i="1"/>
  <c r="H1015" i="1"/>
  <c r="C1148" i="1"/>
  <c r="H1148" i="1" s="1"/>
  <c r="C1050" i="1"/>
  <c r="G1050" i="1" s="1"/>
  <c r="C1141" i="1"/>
  <c r="H1141" i="1" s="1"/>
  <c r="C1057" i="1"/>
  <c r="G1057" i="1" s="1"/>
  <c r="D1258" i="1"/>
  <c r="H1053" i="1"/>
  <c r="G1357" i="1"/>
  <c r="C1252" i="1"/>
  <c r="G1252" i="1" s="1"/>
  <c r="C1112" i="1"/>
  <c r="H1112" i="1" s="1"/>
  <c r="C1258" i="1"/>
  <c r="C1024" i="1"/>
  <c r="G1069" i="1"/>
  <c r="H1220" i="1"/>
  <c r="H1088" i="1"/>
  <c r="H1353" i="1"/>
  <c r="D88" i="5"/>
  <c r="C1034" i="1"/>
  <c r="H1034" i="1" s="1"/>
  <c r="C1132" i="1"/>
  <c r="G1132" i="1" s="1"/>
  <c r="F35" i="5"/>
  <c r="F203" i="5"/>
  <c r="C1241" i="1"/>
  <c r="H1241" i="1" s="1"/>
  <c r="D135" i="5"/>
  <c r="F135" i="5" s="1"/>
  <c r="F260" i="5"/>
  <c r="F56" i="5"/>
  <c r="E135" i="5"/>
  <c r="D1140" i="1" s="1"/>
  <c r="F165" i="5"/>
  <c r="H1055" i="1"/>
  <c r="H1067" i="1"/>
  <c r="H1043" i="1"/>
  <c r="G1353" i="1"/>
  <c r="H1061" i="1"/>
  <c r="G1116" i="1"/>
  <c r="H1070" i="1"/>
  <c r="G1042" i="1"/>
  <c r="H1098" i="1"/>
  <c r="H1114" i="1"/>
  <c r="H1122" i="1"/>
  <c r="G1149" i="1"/>
  <c r="H1154" i="1"/>
  <c r="H1342" i="1"/>
  <c r="H1218" i="1"/>
  <c r="G1211" i="1"/>
  <c r="H1339" i="1"/>
  <c r="H1028" i="1"/>
  <c r="G1173" i="1"/>
  <c r="G1345" i="1"/>
  <c r="E330" i="9"/>
  <c r="B330" i="9" s="1"/>
  <c r="G1080" i="1"/>
  <c r="G1088" i="1"/>
  <c r="H1183" i="1"/>
  <c r="H1248" i="1"/>
  <c r="G1295" i="1"/>
  <c r="G1169" i="1"/>
  <c r="G1304" i="1"/>
  <c r="G1101" i="1"/>
  <c r="H1169" i="1"/>
  <c r="G1229" i="1"/>
  <c r="H1210" i="1"/>
  <c r="H1234" i="1"/>
  <c r="H1238" i="1"/>
  <c r="H1022" i="1"/>
  <c r="H1090" i="1"/>
  <c r="H1019" i="1"/>
  <c r="G1095" i="1"/>
  <c r="G1137" i="1"/>
  <c r="H1142" i="1"/>
  <c r="G1175" i="1"/>
  <c r="H1186" i="1"/>
  <c r="G1201" i="1"/>
  <c r="H1306" i="1"/>
  <c r="H1026" i="1"/>
  <c r="H1244" i="1"/>
  <c r="G1327" i="1"/>
  <c r="H1347" i="1"/>
  <c r="G1031" i="1"/>
  <c r="H1127" i="1"/>
  <c r="H1184" i="1"/>
  <c r="G1267" i="1"/>
  <c r="G1352" i="1"/>
  <c r="E303" i="9"/>
  <c r="B303" i="9" s="1"/>
  <c r="G1122" i="1"/>
  <c r="G1166" i="1"/>
  <c r="G1311" i="1"/>
  <c r="E337" i="9"/>
  <c r="B337" i="9" s="1"/>
  <c r="G1040" i="1"/>
  <c r="H1145" i="1"/>
  <c r="G1190" i="1"/>
  <c r="H1341" i="1"/>
  <c r="G1349" i="1"/>
  <c r="H1243" i="1"/>
  <c r="H1029" i="1"/>
  <c r="G1054" i="1"/>
  <c r="G1058" i="1"/>
  <c r="G1104" i="1"/>
  <c r="H1164" i="1"/>
  <c r="H1308" i="1"/>
  <c r="G1313" i="1"/>
  <c r="G1326" i="1"/>
  <c r="G1358" i="1"/>
  <c r="H1087" i="1"/>
  <c r="G1019" i="1"/>
  <c r="H1079" i="1"/>
  <c r="G1133" i="1"/>
  <c r="H1209" i="1"/>
  <c r="G1233" i="1"/>
  <c r="G1278" i="1"/>
  <c r="H1333" i="1"/>
  <c r="G1348" i="1"/>
  <c r="E328" i="9"/>
  <c r="B328" i="9" s="1"/>
  <c r="G1102" i="1"/>
  <c r="G1253" i="1"/>
  <c r="G1333" i="1"/>
  <c r="E323" i="9"/>
  <c r="B323" i="9" s="1"/>
  <c r="H1080" i="1"/>
  <c r="G1118" i="1"/>
  <c r="H1179" i="1"/>
  <c r="G1245" i="1"/>
  <c r="H1326" i="1"/>
  <c r="H1330" i="1"/>
  <c r="H1051" i="1"/>
  <c r="H1095" i="1"/>
  <c r="H1107" i="1"/>
  <c r="G1127" i="1"/>
  <c r="G1238" i="1"/>
  <c r="G1309" i="1"/>
  <c r="G1026" i="1"/>
  <c r="H1048" i="1"/>
  <c r="H1052" i="1"/>
  <c r="H1064" i="1"/>
  <c r="G1119" i="1"/>
  <c r="H1147" i="1"/>
  <c r="H1151" i="1"/>
  <c r="G1198" i="1"/>
  <c r="G1227" i="1"/>
  <c r="H1239" i="1"/>
  <c r="G1347" i="1"/>
  <c r="E332" i="9"/>
  <c r="B332" i="9" s="1"/>
  <c r="G1033" i="1"/>
  <c r="H1037" i="1"/>
  <c r="H1069" i="1"/>
  <c r="H1116" i="1"/>
  <c r="H1128" i="1"/>
  <c r="H1157" i="1"/>
  <c r="H1161" i="1"/>
  <c r="G1236" i="1"/>
  <c r="G1336" i="1"/>
  <c r="H1351" i="1"/>
  <c r="G1362" i="1"/>
  <c r="E325" i="9"/>
  <c r="B325" i="9" s="1"/>
  <c r="E317" i="9"/>
  <c r="B317" i="9" s="1"/>
  <c r="G1043" i="1"/>
  <c r="G1051" i="1"/>
  <c r="H1054" i="1"/>
  <c r="H1058" i="1"/>
  <c r="H1062" i="1"/>
  <c r="H1066" i="1"/>
  <c r="G1098" i="1"/>
  <c r="H1167" i="1"/>
  <c r="H1174" i="1"/>
  <c r="G1184" i="1"/>
  <c r="H1242" i="1"/>
  <c r="G1249" i="1"/>
  <c r="G1254" i="1"/>
  <c r="G1330" i="1"/>
  <c r="E321" i="9"/>
  <c r="B321" i="9" s="1"/>
  <c r="H1362" i="1"/>
  <c r="H1358" i="1"/>
  <c r="H1040" i="1"/>
  <c r="G1055" i="1"/>
  <c r="H1201" i="1"/>
  <c r="H1229" i="1"/>
  <c r="H1236" i="1"/>
  <c r="G1079" i="1"/>
  <c r="H1089" i="1"/>
  <c r="G1107" i="1"/>
  <c r="G1164" i="1"/>
  <c r="G1334" i="1"/>
  <c r="G1028" i="1"/>
  <c r="H1049" i="1"/>
  <c r="G1067" i="1"/>
  <c r="H1086" i="1"/>
  <c r="G1090" i="1"/>
  <c r="H1097" i="1"/>
  <c r="G1121" i="1"/>
  <c r="H1129" i="1"/>
  <c r="H1137" i="1"/>
  <c r="G1151" i="1"/>
  <c r="G1161" i="1"/>
  <c r="G1179" i="1"/>
  <c r="H1211" i="1"/>
  <c r="G1218" i="1"/>
  <c r="G1221" i="1"/>
  <c r="H1227" i="1"/>
  <c r="G1244" i="1"/>
  <c r="H1268" i="1"/>
  <c r="G1335" i="1"/>
  <c r="G1342" i="1"/>
  <c r="H1355" i="1"/>
  <c r="G1366" i="1"/>
  <c r="G1128" i="1"/>
  <c r="G1139" i="1"/>
  <c r="H1233" i="1"/>
  <c r="H1295" i="1"/>
  <c r="G1337" i="1"/>
  <c r="G1030" i="1"/>
  <c r="H1327" i="1"/>
  <c r="H1042" i="1"/>
  <c r="G1064" i="1"/>
  <c r="H1077" i="1"/>
  <c r="G1108" i="1"/>
  <c r="G1142" i="1"/>
  <c r="H1149" i="1"/>
  <c r="H1173" i="1"/>
  <c r="H1313" i="1"/>
  <c r="H1332" i="1"/>
  <c r="G1339" i="1"/>
  <c r="H1345" i="1"/>
  <c r="H1349" i="1"/>
  <c r="G1048" i="1"/>
  <c r="H1099" i="1"/>
  <c r="G1037" i="1"/>
  <c r="H1119" i="1"/>
  <c r="G1158" i="1"/>
  <c r="H1190" i="1"/>
  <c r="H1245" i="1"/>
  <c r="H1278" i="1"/>
  <c r="G1329" i="1"/>
  <c r="H1336" i="1"/>
  <c r="H1346" i="1"/>
  <c r="G1060" i="1"/>
  <c r="G1130" i="1"/>
  <c r="H1250" i="1"/>
  <c r="H1267" i="1"/>
  <c r="G1303" i="1"/>
  <c r="G1356" i="1"/>
  <c r="E331" i="9"/>
  <c r="B331" i="9" s="1"/>
  <c r="G1049" i="1"/>
  <c r="H1060" i="1"/>
  <c r="G1066" i="1"/>
  <c r="H1071" i="1"/>
  <c r="G1077" i="1"/>
  <c r="H1092" i="1"/>
  <c r="G1134" i="1"/>
  <c r="G1154" i="1"/>
  <c r="H1158" i="1"/>
  <c r="G1167" i="1"/>
  <c r="H1230" i="1"/>
  <c r="G1239" i="1"/>
  <c r="G1248" i="1"/>
  <c r="G1250" i="1"/>
  <c r="G1265" i="1"/>
  <c r="H1304" i="1"/>
  <c r="G1308" i="1"/>
  <c r="H1329" i="1"/>
  <c r="H1356" i="1"/>
  <c r="E304" i="9"/>
  <c r="B304" i="9" s="1"/>
  <c r="E313" i="9"/>
  <c r="B313" i="9" s="1"/>
  <c r="H1033" i="1"/>
  <c r="G1052" i="1"/>
  <c r="G1086" i="1"/>
  <c r="H1103" i="1"/>
  <c r="H1108" i="1"/>
  <c r="G1120" i="1"/>
  <c r="G1162" i="1"/>
  <c r="G1220" i="1"/>
  <c r="G1225" i="1"/>
  <c r="G1242" i="1"/>
  <c r="H1266" i="1"/>
  <c r="G1268" i="1"/>
  <c r="G1315" i="1"/>
  <c r="G1332" i="1"/>
  <c r="H1335" i="1"/>
  <c r="G1341" i="1"/>
  <c r="G1351" i="1"/>
  <c r="G1364" i="1"/>
  <c r="E311" i="9"/>
  <c r="B311" i="9" s="1"/>
  <c r="H1031" i="1"/>
  <c r="G1062" i="1"/>
  <c r="G1087" i="1"/>
  <c r="G1103" i="1"/>
  <c r="H1139" i="1"/>
  <c r="H1159" i="1"/>
  <c r="H1162" i="1"/>
  <c r="G1209" i="1"/>
  <c r="H1225" i="1"/>
  <c r="H1249" i="1"/>
  <c r="H1253" i="1"/>
  <c r="G1266" i="1"/>
  <c r="H1305" i="1"/>
  <c r="H1352" i="1"/>
  <c r="H1364" i="1"/>
  <c r="E305" i="9"/>
  <c r="B305" i="9" s="1"/>
  <c r="G1015" i="1"/>
  <c r="G1022" i="1"/>
  <c r="H1044" i="1"/>
  <c r="G1070" i="1"/>
  <c r="H1104" i="1"/>
  <c r="G1110" i="1"/>
  <c r="H1153" i="1"/>
  <c r="H1166" i="1"/>
  <c r="G1188" i="1"/>
  <c r="H1198" i="1"/>
  <c r="G1210" i="1"/>
  <c r="H1221" i="1"/>
  <c r="H1261" i="1"/>
  <c r="E333" i="9"/>
  <c r="B333" i="9" s="1"/>
  <c r="G1686" i="1"/>
  <c r="H1586" i="1"/>
  <c r="G1593" i="1"/>
  <c r="H1606" i="1"/>
  <c r="G1674" i="1"/>
  <c r="H1607" i="1"/>
  <c r="G1624" i="1"/>
  <c r="H1615" i="1"/>
  <c r="G1642" i="1"/>
  <c r="G1676" i="1"/>
  <c r="H1597" i="1"/>
  <c r="G1611" i="1"/>
  <c r="H1630" i="1"/>
  <c r="G1603" i="1"/>
  <c r="H1589" i="1"/>
  <c r="H1598" i="1"/>
  <c r="H1618" i="1"/>
  <c r="H1625" i="1"/>
  <c r="G1632" i="1"/>
  <c r="H1644" i="1"/>
  <c r="G1594" i="1"/>
  <c r="H1640" i="1"/>
  <c r="H1590" i="1"/>
  <c r="G1610" i="1"/>
  <c r="H1614" i="1"/>
  <c r="G1619" i="1"/>
  <c r="G1677" i="1"/>
  <c r="H1636" i="1"/>
  <c r="G1658" i="1"/>
  <c r="G1668" i="1"/>
  <c r="H1626" i="1"/>
  <c r="H1683" i="1"/>
  <c r="G1638" i="1"/>
  <c r="G1655" i="1"/>
  <c r="G1660" i="1"/>
  <c r="G1684" i="1"/>
  <c r="G1592" i="1"/>
  <c r="G1600" i="1"/>
  <c r="G1609" i="1"/>
  <c r="G1617" i="1"/>
  <c r="H1629" i="1"/>
  <c r="G1634" i="1"/>
  <c r="G1671" i="1"/>
  <c r="G1588" i="1"/>
  <c r="G1596" i="1"/>
  <c r="G1605" i="1"/>
  <c r="G1613" i="1"/>
  <c r="H1656" i="1"/>
  <c r="H1666" i="1"/>
  <c r="G1675" i="1"/>
  <c r="G1679" i="1"/>
  <c r="G1587" i="1"/>
  <c r="G1595" i="1"/>
  <c r="G1604" i="1"/>
  <c r="G1612" i="1"/>
  <c r="G1623" i="1"/>
  <c r="H1633" i="1"/>
  <c r="G1648" i="1"/>
  <c r="G1652" i="1"/>
  <c r="G1659" i="1"/>
  <c r="G1670" i="1"/>
  <c r="G1673" i="1"/>
  <c r="G1645" i="1"/>
  <c r="G1667" i="1"/>
  <c r="G1681" i="1"/>
  <c r="G1591" i="1"/>
  <c r="G1599" i="1"/>
  <c r="G1608" i="1"/>
  <c r="G1616" i="1"/>
  <c r="G1627" i="1"/>
  <c r="G1635" i="1"/>
  <c r="G1650" i="1"/>
  <c r="G1654" i="1"/>
  <c r="G1665" i="1"/>
  <c r="G1678" i="1"/>
  <c r="G1682" i="1"/>
  <c r="H1582" i="1"/>
  <c r="G1647" i="1"/>
  <c r="G1669" i="1"/>
  <c r="G1583" i="1"/>
  <c r="G1584" i="1"/>
  <c r="D6" i="7"/>
  <c r="C1539" i="1" s="1"/>
  <c r="E326" i="9"/>
  <c r="B326" i="9" s="1"/>
  <c r="E36" i="9"/>
  <c r="B36" i="9" s="1"/>
  <c r="E319" i="9"/>
  <c r="B319" i="9" s="1"/>
  <c r="E312" i="9"/>
  <c r="B312" i="9" s="1"/>
  <c r="E329" i="9"/>
  <c r="B329" i="9" s="1"/>
  <c r="E322" i="9"/>
  <c r="B322" i="9" s="1"/>
  <c r="E320" i="9"/>
  <c r="B320" i="9" s="1"/>
  <c r="E324" i="9"/>
  <c r="B324" i="9" s="1"/>
  <c r="E307" i="9"/>
  <c r="E327" i="9"/>
  <c r="B327" i="9" s="1"/>
  <c r="G199" i="9"/>
  <c r="E199" i="9" s="1"/>
  <c r="B199" i="9" s="1"/>
  <c r="H44" i="1"/>
  <c r="G44" i="1"/>
  <c r="H75" i="1"/>
  <c r="G75" i="1"/>
  <c r="H111" i="1"/>
  <c r="G111" i="1"/>
  <c r="H133" i="1"/>
  <c r="G133" i="1"/>
  <c r="H142" i="1"/>
  <c r="G142" i="1"/>
  <c r="H168" i="1"/>
  <c r="G168" i="1"/>
  <c r="H180" i="1"/>
  <c r="G180" i="1"/>
  <c r="H534" i="1"/>
  <c r="G534" i="1"/>
  <c r="H552" i="1"/>
  <c r="G552" i="1"/>
  <c r="H1427" i="1"/>
  <c r="G1427" i="1"/>
  <c r="H9" i="1"/>
  <c r="G9" i="1"/>
  <c r="H47" i="1"/>
  <c r="G47" i="1"/>
  <c r="H178" i="1"/>
  <c r="G178" i="1"/>
  <c r="H235" i="1"/>
  <c r="G235" i="1"/>
  <c r="H373" i="1"/>
  <c r="G373" i="1"/>
  <c r="H411" i="1"/>
  <c r="G411" i="1"/>
  <c r="H490" i="1"/>
  <c r="G490" i="1"/>
  <c r="H625" i="1"/>
  <c r="G625" i="1"/>
  <c r="H721" i="1"/>
  <c r="G721" i="1"/>
  <c r="H755" i="1"/>
  <c r="G755" i="1"/>
  <c r="G42" i="1"/>
  <c r="H50" i="1"/>
  <c r="G50" i="1"/>
  <c r="H59" i="1"/>
  <c r="G59" i="1"/>
  <c r="G64" i="1"/>
  <c r="H69" i="1"/>
  <c r="G69" i="1"/>
  <c r="G82" i="1"/>
  <c r="H87" i="1"/>
  <c r="G91" i="1"/>
  <c r="H96" i="1"/>
  <c r="G96" i="1"/>
  <c r="G100" i="1"/>
  <c r="H105" i="1"/>
  <c r="G105" i="1"/>
  <c r="G109" i="1"/>
  <c r="H114" i="1"/>
  <c r="G114" i="1"/>
  <c r="G118" i="1"/>
  <c r="G140" i="1"/>
  <c r="H145" i="1"/>
  <c r="G145" i="1"/>
  <c r="H155" i="1"/>
  <c r="G155" i="1"/>
  <c r="H176" i="1"/>
  <c r="G176" i="1"/>
  <c r="H219" i="1"/>
  <c r="G219" i="1"/>
  <c r="H270" i="1"/>
  <c r="G270" i="1"/>
  <c r="H277" i="1"/>
  <c r="G277" i="1"/>
  <c r="H351" i="1"/>
  <c r="G351" i="1"/>
  <c r="H371" i="1"/>
  <c r="G371" i="1"/>
  <c r="H409" i="1"/>
  <c r="G409" i="1"/>
  <c r="H472" i="1"/>
  <c r="G472" i="1"/>
  <c r="H483" i="1"/>
  <c r="G483" i="1"/>
  <c r="H501" i="1"/>
  <c r="G501" i="1"/>
  <c r="H521" i="1"/>
  <c r="G521" i="1"/>
  <c r="H532" i="1"/>
  <c r="G532" i="1"/>
  <c r="H550" i="1"/>
  <c r="G550" i="1"/>
  <c r="H607" i="1"/>
  <c r="G607" i="1"/>
  <c r="H635" i="1"/>
  <c r="G635" i="1"/>
  <c r="H647" i="1"/>
  <c r="G647" i="1"/>
  <c r="H674" i="1"/>
  <c r="G674" i="1"/>
  <c r="H680" i="1"/>
  <c r="G680" i="1"/>
  <c r="H703" i="1"/>
  <c r="G703" i="1"/>
  <c r="H886" i="1"/>
  <c r="G886" i="1"/>
  <c r="H1143" i="1"/>
  <c r="G1143" i="1"/>
  <c r="H1146" i="1"/>
  <c r="G1146" i="1"/>
  <c r="H56" i="1"/>
  <c r="G56" i="1"/>
  <c r="H66" i="1"/>
  <c r="G66" i="1"/>
  <c r="H311" i="1"/>
  <c r="G311" i="1"/>
  <c r="H389" i="1"/>
  <c r="G389" i="1"/>
  <c r="H448" i="1"/>
  <c r="G448" i="1"/>
  <c r="H709" i="1"/>
  <c r="G709" i="1"/>
  <c r="G840" i="1"/>
  <c r="H840" i="1"/>
  <c r="H18" i="1"/>
  <c r="G18" i="1"/>
  <c r="H228" i="1"/>
  <c r="G228" i="1"/>
  <c r="H272" i="1"/>
  <c r="G272" i="1"/>
  <c r="H127" i="1"/>
  <c r="G127" i="1"/>
  <c r="H153" i="1"/>
  <c r="G153" i="1"/>
  <c r="H203" i="1"/>
  <c r="G203" i="1"/>
  <c r="H210" i="1"/>
  <c r="G210" i="1"/>
  <c r="H290" i="1"/>
  <c r="G290" i="1"/>
  <c r="H301" i="1"/>
  <c r="G301" i="1"/>
  <c r="H307" i="1"/>
  <c r="G307" i="1"/>
  <c r="H324" i="1"/>
  <c r="G324" i="1"/>
  <c r="H366" i="1"/>
  <c r="G366" i="1"/>
  <c r="H439" i="1"/>
  <c r="G439" i="1"/>
  <c r="H457" i="1"/>
  <c r="G457" i="1"/>
  <c r="H465" i="1"/>
  <c r="G465" i="1"/>
  <c r="H543" i="1"/>
  <c r="G543" i="1"/>
  <c r="H561" i="1"/>
  <c r="G561" i="1"/>
  <c r="H587" i="1"/>
  <c r="G587" i="1"/>
  <c r="H600" i="1"/>
  <c r="G600" i="1"/>
  <c r="H618" i="1"/>
  <c r="G618" i="1"/>
  <c r="H688" i="1"/>
  <c r="G688" i="1"/>
  <c r="H753" i="1"/>
  <c r="G753" i="1"/>
  <c r="F263" i="4"/>
  <c r="D262" i="4"/>
  <c r="F431" i="4"/>
  <c r="H84" i="1"/>
  <c r="G84" i="1"/>
  <c r="H93" i="1"/>
  <c r="G93" i="1"/>
  <c r="H173" i="1"/>
  <c r="G173" i="1"/>
  <c r="H248" i="1"/>
  <c r="G248" i="1"/>
  <c r="H333" i="1"/>
  <c r="G333" i="1"/>
  <c r="H609" i="1"/>
  <c r="G609" i="1"/>
  <c r="G851" i="1"/>
  <c r="H851" i="1"/>
  <c r="H27" i="1"/>
  <c r="G27" i="1"/>
  <c r="H124" i="1"/>
  <c r="G124" i="1"/>
  <c r="H259" i="1"/>
  <c r="G259" i="1"/>
  <c r="H21" i="1"/>
  <c r="G21" i="1"/>
  <c r="H38" i="1"/>
  <c r="G38" i="1"/>
  <c r="H41" i="1"/>
  <c r="G41" i="1"/>
  <c r="G134" i="1"/>
  <c r="H252" i="1"/>
  <c r="G252" i="1"/>
  <c r="H288" i="1"/>
  <c r="G288" i="1"/>
  <c r="H322" i="1"/>
  <c r="G322" i="1"/>
  <c r="H329" i="1"/>
  <c r="G329" i="1"/>
  <c r="H342" i="1"/>
  <c r="G342" i="1"/>
  <c r="H364" i="1"/>
  <c r="G364" i="1"/>
  <c r="H400" i="1"/>
  <c r="G400" i="1"/>
  <c r="H432" i="1"/>
  <c r="G432" i="1"/>
  <c r="H450" i="1"/>
  <c r="G450" i="1"/>
  <c r="H481" i="1"/>
  <c r="G481" i="1"/>
  <c r="H499" i="1"/>
  <c r="G499" i="1"/>
  <c r="H645" i="1"/>
  <c r="G645" i="1"/>
  <c r="H651" i="1"/>
  <c r="G651" i="1"/>
  <c r="H678" i="1"/>
  <c r="G678" i="1"/>
  <c r="H701" i="1"/>
  <c r="G701" i="1"/>
  <c r="H713" i="1"/>
  <c r="G713" i="1"/>
  <c r="G858" i="1"/>
  <c r="H858" i="1"/>
  <c r="G987" i="1"/>
  <c r="H987" i="1"/>
  <c r="H989" i="1"/>
  <c r="G989" i="1"/>
  <c r="G1023" i="1"/>
  <c r="H1023" i="1"/>
  <c r="H1085" i="1"/>
  <c r="G1085" i="1"/>
  <c r="H192" i="1"/>
  <c r="G192" i="1"/>
  <c r="H237" i="1"/>
  <c r="G237" i="1"/>
  <c r="H286" i="1"/>
  <c r="G286" i="1"/>
  <c r="H340" i="1"/>
  <c r="G340" i="1"/>
  <c r="H375" i="1"/>
  <c r="G375" i="1"/>
  <c r="H382" i="1"/>
  <c r="G382" i="1"/>
  <c r="H430" i="1"/>
  <c r="G430" i="1"/>
  <c r="H649" i="1"/>
  <c r="G649" i="1"/>
  <c r="H660" i="1"/>
  <c r="G660" i="1"/>
  <c r="H676" i="1"/>
  <c r="G676" i="1"/>
  <c r="H682" i="1"/>
  <c r="G682" i="1"/>
  <c r="H711" i="1"/>
  <c r="G711" i="1"/>
  <c r="G13" i="1"/>
  <c r="G22" i="1"/>
  <c r="G31" i="1"/>
  <c r="G128" i="1"/>
  <c r="H171" i="1"/>
  <c r="G171" i="1"/>
  <c r="H380" i="1"/>
  <c r="G380" i="1"/>
  <c r="H441" i="1"/>
  <c r="G441" i="1"/>
  <c r="H12" i="1"/>
  <c r="G12" i="1"/>
  <c r="H30" i="1"/>
  <c r="G30" i="1"/>
  <c r="H53" i="1"/>
  <c r="G53" i="1"/>
  <c r="H62" i="1"/>
  <c r="G62" i="1"/>
  <c r="H72" i="1"/>
  <c r="G72" i="1"/>
  <c r="G76" i="1"/>
  <c r="H81" i="1"/>
  <c r="G81" i="1"/>
  <c r="G85" i="1"/>
  <c r="H90" i="1"/>
  <c r="G90" i="1"/>
  <c r="H99" i="1"/>
  <c r="G99" i="1"/>
  <c r="G103" i="1"/>
  <c r="G112" i="1"/>
  <c r="H117" i="1"/>
  <c r="G117" i="1"/>
  <c r="H139" i="1"/>
  <c r="G139" i="1"/>
  <c r="G143" i="1"/>
  <c r="H158" i="1"/>
  <c r="G158" i="1"/>
  <c r="H201" i="1"/>
  <c r="G201" i="1"/>
  <c r="H208" i="1"/>
  <c r="G208" i="1"/>
  <c r="H263" i="1"/>
  <c r="G263" i="1"/>
  <c r="H6" i="1"/>
  <c r="G6" i="1"/>
  <c r="G10" i="1"/>
  <c r="H15" i="1"/>
  <c r="G15" i="1"/>
  <c r="G19" i="1"/>
  <c r="H24" i="1"/>
  <c r="G24" i="1"/>
  <c r="G28" i="1"/>
  <c r="G36" i="1"/>
  <c r="G48" i="1"/>
  <c r="H163" i="1"/>
  <c r="G163" i="1"/>
  <c r="H194" i="1"/>
  <c r="G194" i="1"/>
  <c r="H243" i="1"/>
  <c r="G243" i="1"/>
  <c r="H257" i="1"/>
  <c r="G257" i="1"/>
  <c r="H261" i="1"/>
  <c r="G261" i="1"/>
  <c r="H268" i="1"/>
  <c r="G268" i="1"/>
  <c r="H281" i="1"/>
  <c r="G281" i="1"/>
  <c r="H320" i="1"/>
  <c r="G320" i="1"/>
  <c r="H335" i="1"/>
  <c r="G335" i="1"/>
  <c r="H362" i="1"/>
  <c r="G362" i="1"/>
  <c r="H384" i="1"/>
  <c r="G384" i="1"/>
  <c r="H391" i="1"/>
  <c r="G391" i="1"/>
  <c r="H398" i="1"/>
  <c r="G398" i="1"/>
  <c r="H463" i="1"/>
  <c r="G463" i="1"/>
  <c r="H474" i="1"/>
  <c r="G474" i="1"/>
  <c r="H492" i="1"/>
  <c r="G492" i="1"/>
  <c r="H510" i="1"/>
  <c r="G510" i="1"/>
  <c r="H541" i="1"/>
  <c r="G541" i="1"/>
  <c r="H559" i="1"/>
  <c r="G559" i="1"/>
  <c r="H569" i="1"/>
  <c r="G569" i="1"/>
  <c r="H598" i="1"/>
  <c r="G598" i="1"/>
  <c r="H616" i="1"/>
  <c r="G616" i="1"/>
  <c r="G915" i="1"/>
  <c r="H915" i="1"/>
  <c r="H1541" i="1"/>
  <c r="G1541" i="1"/>
  <c r="H759" i="1"/>
  <c r="G759" i="1"/>
  <c r="H881" i="1"/>
  <c r="G881" i="1"/>
  <c r="G909" i="1"/>
  <c r="H909" i="1"/>
  <c r="H1131" i="1"/>
  <c r="G1131" i="1"/>
  <c r="H669" i="1"/>
  <c r="G669" i="1"/>
  <c r="H696" i="1"/>
  <c r="G696" i="1"/>
  <c r="H731" i="1"/>
  <c r="G731" i="1"/>
  <c r="H832" i="1"/>
  <c r="G832" i="1"/>
  <c r="G838" i="1"/>
  <c r="H856" i="1"/>
  <c r="H884" i="1"/>
  <c r="G884" i="1"/>
  <c r="H1021" i="1"/>
  <c r="G1021" i="1"/>
  <c r="G1041" i="1"/>
  <c r="H1041" i="1"/>
  <c r="H1328" i="1"/>
  <c r="G1328" i="1"/>
  <c r="H1343" i="1"/>
  <c r="G1343" i="1"/>
  <c r="H1363" i="1"/>
  <c r="G1363" i="1"/>
  <c r="H1533" i="1"/>
  <c r="G1533" i="1"/>
  <c r="H865" i="1"/>
  <c r="G865" i="1"/>
  <c r="H899" i="1"/>
  <c r="G899" i="1"/>
  <c r="G950" i="1"/>
  <c r="H950" i="1"/>
  <c r="G1078" i="1"/>
  <c r="H1078" i="1"/>
  <c r="H157" i="1"/>
  <c r="H175" i="1"/>
  <c r="H260" i="1"/>
  <c r="H278" i="1"/>
  <c r="H287" i="1"/>
  <c r="H302" i="1"/>
  <c r="H308" i="1"/>
  <c r="H332" i="1"/>
  <c r="H341" i="1"/>
  <c r="H440" i="1"/>
  <c r="G443" i="1"/>
  <c r="H449" i="1"/>
  <c r="G452" i="1"/>
  <c r="H458" i="1"/>
  <c r="G476" i="1"/>
  <c r="H491" i="1"/>
  <c r="G494" i="1"/>
  <c r="H500" i="1"/>
  <c r="G503" i="1"/>
  <c r="H509" i="1"/>
  <c r="G512" i="1"/>
  <c r="G523" i="1"/>
  <c r="G525" i="1"/>
  <c r="H533" i="1"/>
  <c r="H542" i="1"/>
  <c r="G545" i="1"/>
  <c r="G554" i="1"/>
  <c r="H560" i="1"/>
  <c r="G563" i="1"/>
  <c r="G571" i="1"/>
  <c r="G573" i="1"/>
  <c r="G580" i="1"/>
  <c r="G582" i="1"/>
  <c r="G589" i="1"/>
  <c r="G593" i="1"/>
  <c r="H599" i="1"/>
  <c r="G602" i="1"/>
  <c r="H608" i="1"/>
  <c r="G611" i="1"/>
  <c r="H617" i="1"/>
  <c r="G620" i="1"/>
  <c r="H626" i="1"/>
  <c r="G629" i="1"/>
  <c r="H650" i="1"/>
  <c r="G655" i="1"/>
  <c r="G663" i="1"/>
  <c r="H681" i="1"/>
  <c r="G686" i="1"/>
  <c r="G690" i="1"/>
  <c r="H712" i="1"/>
  <c r="G719" i="1"/>
  <c r="G725" i="1"/>
  <c r="H741" i="1"/>
  <c r="G741" i="1"/>
  <c r="H743" i="1"/>
  <c r="G745" i="1"/>
  <c r="H760" i="1"/>
  <c r="G760" i="1"/>
  <c r="H768" i="1"/>
  <c r="G768" i="1"/>
  <c r="H770" i="1"/>
  <c r="G772" i="1"/>
  <c r="G778" i="1"/>
  <c r="G784" i="1"/>
  <c r="G790" i="1"/>
  <c r="G796" i="1"/>
  <c r="G811" i="1"/>
  <c r="G817" i="1"/>
  <c r="H827" i="1"/>
  <c r="G827" i="1"/>
  <c r="G843" i="1"/>
  <c r="H843" i="1"/>
  <c r="H845" i="1"/>
  <c r="G845" i="1"/>
  <c r="H850" i="1"/>
  <c r="G850" i="1"/>
  <c r="G912" i="1"/>
  <c r="H912" i="1"/>
  <c r="H919" i="1"/>
  <c r="G919" i="1"/>
  <c r="G936" i="1"/>
  <c r="H936" i="1"/>
  <c r="H938" i="1"/>
  <c r="G938" i="1"/>
  <c r="H943" i="1"/>
  <c r="G943" i="1"/>
  <c r="H985" i="1"/>
  <c r="G985" i="1"/>
  <c r="G1111" i="1"/>
  <c r="H1111" i="1"/>
  <c r="H1217" i="1"/>
  <c r="G1217" i="1"/>
  <c r="G1219" i="1"/>
  <c r="H1219" i="1"/>
  <c r="H1302" i="1"/>
  <c r="G1302" i="1"/>
  <c r="H1361" i="1"/>
  <c r="G1361" i="1"/>
  <c r="H1449" i="1"/>
  <c r="G1449" i="1"/>
  <c r="G1481" i="1"/>
  <c r="H1481" i="1"/>
  <c r="H1504" i="1"/>
  <c r="G1504" i="1"/>
  <c r="H829" i="1"/>
  <c r="G829" i="1"/>
  <c r="H904" i="1"/>
  <c r="G904" i="1"/>
  <c r="J1546" i="1"/>
  <c r="H1546" i="1"/>
  <c r="G1546" i="1"/>
  <c r="G147" i="1"/>
  <c r="G152" i="1"/>
  <c r="G182" i="1"/>
  <c r="G205" i="1"/>
  <c r="G223" i="1"/>
  <c r="G245" i="1"/>
  <c r="G254" i="1"/>
  <c r="G267" i="1"/>
  <c r="G276" i="1"/>
  <c r="G283" i="1"/>
  <c r="G285" i="1"/>
  <c r="G292" i="1"/>
  <c r="G298" i="1"/>
  <c r="G300" i="1"/>
  <c r="G306" i="1"/>
  <c r="G313" i="1"/>
  <c r="G315" i="1"/>
  <c r="G326" i="1"/>
  <c r="G337" i="1"/>
  <c r="G339" i="1"/>
  <c r="G346" i="1"/>
  <c r="G348" i="1"/>
  <c r="G359" i="1"/>
  <c r="G377" i="1"/>
  <c r="G386" i="1"/>
  <c r="G395" i="1"/>
  <c r="G404" i="1"/>
  <c r="G415" i="1"/>
  <c r="G427" i="1"/>
  <c r="G429" i="1"/>
  <c r="G436" i="1"/>
  <c r="G438" i="1"/>
  <c r="G445" i="1"/>
  <c r="G447" i="1"/>
  <c r="G454" i="1"/>
  <c r="G456" i="1"/>
  <c r="G462" i="1"/>
  <c r="G469" i="1"/>
  <c r="G471" i="1"/>
  <c r="G478" i="1"/>
  <c r="G480" i="1"/>
  <c r="G487" i="1"/>
  <c r="G489" i="1"/>
  <c r="G496" i="1"/>
  <c r="G498" i="1"/>
  <c r="G505" i="1"/>
  <c r="G507" i="1"/>
  <c r="G514" i="1"/>
  <c r="G518" i="1"/>
  <c r="G527" i="1"/>
  <c r="G538" i="1"/>
  <c r="G540" i="1"/>
  <c r="G547" i="1"/>
  <c r="G549" i="1"/>
  <c r="G558" i="1"/>
  <c r="G566" i="1"/>
  <c r="G575" i="1"/>
  <c r="G584" i="1"/>
  <c r="G595" i="1"/>
  <c r="G604" i="1"/>
  <c r="G606" i="1"/>
  <c r="G613" i="1"/>
  <c r="G622" i="1"/>
  <c r="G631" i="1"/>
  <c r="G648" i="1"/>
  <c r="H658" i="1"/>
  <c r="G658" i="1"/>
  <c r="G665" i="1"/>
  <c r="G667" i="1"/>
  <c r="G671" i="1"/>
  <c r="G673" i="1"/>
  <c r="G679" i="1"/>
  <c r="H687" i="1"/>
  <c r="G687" i="1"/>
  <c r="H720" i="1"/>
  <c r="G720" i="1"/>
  <c r="H830" i="1"/>
  <c r="G830" i="1"/>
  <c r="G837" i="1"/>
  <c r="H837" i="1"/>
  <c r="H853" i="1"/>
  <c r="G853" i="1"/>
  <c r="G855" i="1"/>
  <c r="H855" i="1"/>
  <c r="G887" i="1"/>
  <c r="G894" i="1"/>
  <c r="H894" i="1"/>
  <c r="H905" i="1"/>
  <c r="G905" i="1"/>
  <c r="H934" i="1"/>
  <c r="G934" i="1"/>
  <c r="G971" i="1"/>
  <c r="G1014" i="1"/>
  <c r="H1014" i="1"/>
  <c r="G1032" i="1"/>
  <c r="H1032" i="1"/>
  <c r="H1039" i="1"/>
  <c r="G1039" i="1"/>
  <c r="H1072" i="1"/>
  <c r="G1072" i="1"/>
  <c r="G1163" i="1"/>
  <c r="H1163" i="1"/>
  <c r="H1489" i="1"/>
  <c r="G1489" i="1"/>
  <c r="H1495" i="1"/>
  <c r="G1495" i="1"/>
  <c r="H1502" i="1"/>
  <c r="G1502" i="1"/>
  <c r="H1653" i="1"/>
  <c r="G1653" i="1"/>
  <c r="H751" i="1"/>
  <c r="G751" i="1"/>
  <c r="H907" i="1"/>
  <c r="G907" i="1"/>
  <c r="G948" i="1"/>
  <c r="H948" i="1"/>
  <c r="G1045" i="1"/>
  <c r="H1045" i="1"/>
  <c r="G1171" i="1"/>
  <c r="H1171" i="1"/>
  <c r="D49" i="1"/>
  <c r="G165" i="1"/>
  <c r="G170" i="1"/>
  <c r="G196" i="1"/>
  <c r="G214" i="1"/>
  <c r="G232" i="1"/>
  <c r="H151" i="1"/>
  <c r="G157" i="1"/>
  <c r="H169" i="1"/>
  <c r="G175" i="1"/>
  <c r="G184" i="1"/>
  <c r="G207" i="1"/>
  <c r="G216" i="1"/>
  <c r="G225" i="1"/>
  <c r="G234" i="1"/>
  <c r="G247" i="1"/>
  <c r="G256" i="1"/>
  <c r="G260" i="1"/>
  <c r="H266" i="1"/>
  <c r="H275" i="1"/>
  <c r="G278" i="1"/>
  <c r="H284" i="1"/>
  <c r="G287" i="1"/>
  <c r="H299" i="1"/>
  <c r="G302" i="1"/>
  <c r="G308" i="1"/>
  <c r="H314" i="1"/>
  <c r="G319" i="1"/>
  <c r="G328" i="1"/>
  <c r="G332" i="1"/>
  <c r="H338" i="1"/>
  <c r="G341" i="1"/>
  <c r="H347" i="1"/>
  <c r="G370" i="1"/>
  <c r="G379" i="1"/>
  <c r="G397" i="1"/>
  <c r="G406" i="1"/>
  <c r="H416" i="1"/>
  <c r="H428" i="1"/>
  <c r="H437" i="1"/>
  <c r="G440" i="1"/>
  <c r="G449" i="1"/>
  <c r="H455" i="1"/>
  <c r="G458" i="1"/>
  <c r="H461" i="1"/>
  <c r="H479" i="1"/>
  <c r="H488" i="1"/>
  <c r="G491" i="1"/>
  <c r="H497" i="1"/>
  <c r="G500" i="1"/>
  <c r="H506" i="1"/>
  <c r="G509" i="1"/>
  <c r="H515" i="1"/>
  <c r="G520" i="1"/>
  <c r="G533" i="1"/>
  <c r="G542" i="1"/>
  <c r="H548" i="1"/>
  <c r="H557" i="1"/>
  <c r="G560" i="1"/>
  <c r="G568" i="1"/>
  <c r="G577" i="1"/>
  <c r="G586" i="1"/>
  <c r="H596" i="1"/>
  <c r="G599" i="1"/>
  <c r="H605" i="1"/>
  <c r="G608" i="1"/>
  <c r="H614" i="1"/>
  <c r="G617" i="1"/>
  <c r="G626" i="1"/>
  <c r="H632" i="1"/>
  <c r="G646" i="1"/>
  <c r="G650" i="1"/>
  <c r="H672" i="1"/>
  <c r="G677" i="1"/>
  <c r="G681" i="1"/>
  <c r="H699" i="1"/>
  <c r="G708" i="1"/>
  <c r="G712" i="1"/>
  <c r="H734" i="1"/>
  <c r="H742" i="1"/>
  <c r="G742" i="1"/>
  <c r="H750" i="1"/>
  <c r="G750" i="1"/>
  <c r="H752" i="1"/>
  <c r="G754" i="1"/>
  <c r="H769" i="1"/>
  <c r="G769" i="1"/>
  <c r="H861" i="1"/>
  <c r="H883" i="1"/>
  <c r="G883" i="1"/>
  <c r="H910" i="1"/>
  <c r="H1000" i="1"/>
  <c r="G1000" i="1"/>
  <c r="G1068" i="1"/>
  <c r="H1068" i="1"/>
  <c r="H1136" i="1"/>
  <c r="G1136" i="1"/>
  <c r="G1156" i="1"/>
  <c r="H1156" i="1"/>
  <c r="H653" i="1"/>
  <c r="H666" i="1"/>
  <c r="H675" i="1"/>
  <c r="H684" i="1"/>
  <c r="H693" i="1"/>
  <c r="H702" i="1"/>
  <c r="H717" i="1"/>
  <c r="H728" i="1"/>
  <c r="H739" i="1"/>
  <c r="H748" i="1"/>
  <c r="H757" i="1"/>
  <c r="H766" i="1"/>
  <c r="H777" i="1"/>
  <c r="G777" i="1"/>
  <c r="H783" i="1"/>
  <c r="G783" i="1"/>
  <c r="H789" i="1"/>
  <c r="G789" i="1"/>
  <c r="H795" i="1"/>
  <c r="G795" i="1"/>
  <c r="H810" i="1"/>
  <c r="G810" i="1"/>
  <c r="H816" i="1"/>
  <c r="G816" i="1"/>
  <c r="G822" i="1"/>
  <c r="H822" i="1"/>
  <c r="H835" i="1"/>
  <c r="H847" i="1"/>
  <c r="G847" i="1"/>
  <c r="H863" i="1"/>
  <c r="G863" i="1"/>
  <c r="H868" i="1"/>
  <c r="G868" i="1"/>
  <c r="G876" i="1"/>
  <c r="H876" i="1"/>
  <c r="H889" i="1"/>
  <c r="H901" i="1"/>
  <c r="G901" i="1"/>
  <c r="H917" i="1"/>
  <c r="G917" i="1"/>
  <c r="H922" i="1"/>
  <c r="G922" i="1"/>
  <c r="G924" i="1"/>
  <c r="H924" i="1"/>
  <c r="G945" i="1"/>
  <c r="H945" i="1"/>
  <c r="H979" i="1"/>
  <c r="G979" i="1"/>
  <c r="G1005" i="1"/>
  <c r="H1005" i="1"/>
  <c r="G1009" i="1"/>
  <c r="H1009" i="1"/>
  <c r="H1016" i="1"/>
  <c r="G1016" i="1"/>
  <c r="H1063" i="1"/>
  <c r="G1063" i="1"/>
  <c r="G1096" i="1"/>
  <c r="H1096" i="1"/>
  <c r="G1105" i="1"/>
  <c r="H1105" i="1"/>
  <c r="H1109" i="1"/>
  <c r="G1109" i="1"/>
  <c r="G1144" i="1"/>
  <c r="H1144" i="1"/>
  <c r="H1212" i="1"/>
  <c r="G1212" i="1"/>
  <c r="H1215" i="1"/>
  <c r="G1215" i="1"/>
  <c r="H1418" i="1"/>
  <c r="G1418" i="1"/>
  <c r="G1425" i="1"/>
  <c r="H1425" i="1"/>
  <c r="H1468" i="1"/>
  <c r="G1468" i="1"/>
  <c r="H1477" i="1"/>
  <c r="G1477" i="1"/>
  <c r="H1479" i="1"/>
  <c r="G1479" i="1"/>
  <c r="H1487" i="1"/>
  <c r="G1487" i="1"/>
  <c r="H1531" i="1"/>
  <c r="G1531" i="1"/>
  <c r="G1576" i="1"/>
  <c r="J1576" i="1"/>
  <c r="H1576" i="1"/>
  <c r="F44" i="4"/>
  <c r="D43" i="4"/>
  <c r="D49" i="4"/>
  <c r="F50" i="4"/>
  <c r="G891" i="1"/>
  <c r="H891" i="1"/>
  <c r="G897" i="1"/>
  <c r="G966" i="1"/>
  <c r="H966" i="1"/>
  <c r="H970" i="1"/>
  <c r="G970" i="1"/>
  <c r="H982" i="1"/>
  <c r="H998" i="1"/>
  <c r="G998" i="1"/>
  <c r="G1027" i="1"/>
  <c r="H1027" i="1"/>
  <c r="G1199" i="1"/>
  <c r="H1199" i="1"/>
  <c r="G1213" i="1"/>
  <c r="H1213" i="1"/>
  <c r="H1247" i="1"/>
  <c r="G1247" i="1"/>
  <c r="H1262" i="1"/>
  <c r="G1262" i="1"/>
  <c r="H1400" i="1"/>
  <c r="G1400" i="1"/>
  <c r="H1512" i="1"/>
  <c r="G1512" i="1"/>
  <c r="H1523" i="1"/>
  <c r="G1523" i="1"/>
  <c r="H1529" i="1"/>
  <c r="G1529" i="1"/>
  <c r="H1565" i="1"/>
  <c r="G1565" i="1"/>
  <c r="J1565" i="1"/>
  <c r="H1643" i="1"/>
  <c r="G1643" i="1"/>
  <c r="F327" i="4"/>
  <c r="D321" i="4"/>
  <c r="G954" i="1"/>
  <c r="H954" i="1"/>
  <c r="H977" i="1"/>
  <c r="G977" i="1"/>
  <c r="G984" i="1"/>
  <c r="H984" i="1"/>
  <c r="H1018" i="1"/>
  <c r="G1018" i="1"/>
  <c r="H1036" i="1"/>
  <c r="G1036" i="1"/>
  <c r="G1059" i="1"/>
  <c r="H1059" i="1"/>
  <c r="G1081" i="1"/>
  <c r="H1081" i="1"/>
  <c r="G1135" i="1"/>
  <c r="H1135" i="1"/>
  <c r="G1228" i="1"/>
  <c r="H1228" i="1"/>
  <c r="H1235" i="1"/>
  <c r="G1235" i="1"/>
  <c r="G1237" i="1"/>
  <c r="H1237" i="1"/>
  <c r="H1409" i="1"/>
  <c r="G1409" i="1"/>
  <c r="G1412" i="1"/>
  <c r="H1412" i="1"/>
  <c r="H1443" i="1"/>
  <c r="G1443" i="1"/>
  <c r="H1464" i="1"/>
  <c r="G1464" i="1"/>
  <c r="H1475" i="1"/>
  <c r="G1475" i="1"/>
  <c r="H1517" i="1"/>
  <c r="G1517" i="1"/>
  <c r="H1519" i="1"/>
  <c r="G1519" i="1"/>
  <c r="J1547" i="1"/>
  <c r="H1547" i="1"/>
  <c r="G1547" i="1"/>
  <c r="J1562" i="1"/>
  <c r="H1562" i="1"/>
  <c r="G1574" i="1"/>
  <c r="H774" i="1"/>
  <c r="G774" i="1"/>
  <c r="H780" i="1"/>
  <c r="G780" i="1"/>
  <c r="H786" i="1"/>
  <c r="G786" i="1"/>
  <c r="H792" i="1"/>
  <c r="G792" i="1"/>
  <c r="H798" i="1"/>
  <c r="G798" i="1"/>
  <c r="H813" i="1"/>
  <c r="G813" i="1"/>
  <c r="G819" i="1"/>
  <c r="H819" i="1"/>
  <c r="G825" i="1"/>
  <c r="G873" i="1"/>
  <c r="H873" i="1"/>
  <c r="G879" i="1"/>
  <c r="H897" i="1"/>
  <c r="G927" i="1"/>
  <c r="H927" i="1"/>
  <c r="H940" i="1"/>
  <c r="G940" i="1"/>
  <c r="H952" i="1"/>
  <c r="G952" i="1"/>
  <c r="H961" i="1"/>
  <c r="G961" i="1"/>
  <c r="G982" i="1"/>
  <c r="G991" i="1"/>
  <c r="H991" i="1"/>
  <c r="H1025" i="1"/>
  <c r="G1025" i="1"/>
  <c r="G1047" i="1"/>
  <c r="H1047" i="1"/>
  <c r="G1092" i="1"/>
  <c r="H1101" i="1"/>
  <c r="H1110" i="1"/>
  <c r="G1115" i="1"/>
  <c r="H1115" i="1"/>
  <c r="H1120" i="1"/>
  <c r="H1133" i="1"/>
  <c r="G1150" i="1"/>
  <c r="H1150" i="1"/>
  <c r="G1168" i="1"/>
  <c r="H1168" i="1"/>
  <c r="H1170" i="1"/>
  <c r="G1170" i="1"/>
  <c r="H1188" i="1"/>
  <c r="H1200" i="1"/>
  <c r="G1200" i="1"/>
  <c r="H1365" i="1"/>
  <c r="G1365" i="1"/>
  <c r="H1404" i="1"/>
  <c r="G1404" i="1"/>
  <c r="H1429" i="1"/>
  <c r="G1429" i="1"/>
  <c r="H1451" i="1"/>
  <c r="G1451" i="1"/>
  <c r="H1494" i="1"/>
  <c r="G1494" i="1"/>
  <c r="H1497" i="1"/>
  <c r="G1497" i="1"/>
  <c r="H1506" i="1"/>
  <c r="G1506" i="1"/>
  <c r="H1535" i="1"/>
  <c r="G1535" i="1"/>
  <c r="G1558" i="1"/>
  <c r="J1558" i="1"/>
  <c r="H1558" i="1"/>
  <c r="G1562" i="1"/>
  <c r="H1663" i="1"/>
  <c r="G1663" i="1"/>
  <c r="H1569" i="1"/>
  <c r="J1569" i="1"/>
  <c r="D584" i="4"/>
  <c r="F585" i="4"/>
  <c r="H336" i="9"/>
  <c r="D1182" i="1"/>
  <c r="H338" i="9"/>
  <c r="D1207" i="1"/>
  <c r="G834" i="1"/>
  <c r="G852" i="1"/>
  <c r="G870" i="1"/>
  <c r="G888" i="1"/>
  <c r="G906" i="1"/>
  <c r="G933" i="1"/>
  <c r="H958" i="1"/>
  <c r="G963" i="1"/>
  <c r="H963" i="1"/>
  <c r="G972" i="1"/>
  <c r="G1002" i="1"/>
  <c r="G1020" i="1"/>
  <c r="G1038" i="1"/>
  <c r="G1056" i="1"/>
  <c r="G1065" i="1"/>
  <c r="H1065" i="1"/>
  <c r="G1091" i="1"/>
  <c r="H1100" i="1"/>
  <c r="H1106" i="1"/>
  <c r="G1126" i="1"/>
  <c r="H1126" i="1"/>
  <c r="G1178" i="1"/>
  <c r="H1187" i="1"/>
  <c r="G1189" i="1"/>
  <c r="H1189" i="1"/>
  <c r="H1226" i="1"/>
  <c r="G1226" i="1"/>
  <c r="G1231" i="1"/>
  <c r="G1314" i="1"/>
  <c r="H1314" i="1"/>
  <c r="H1340" i="1"/>
  <c r="G1340" i="1"/>
  <c r="H1344" i="1"/>
  <c r="G1344" i="1"/>
  <c r="H1350" i="1"/>
  <c r="G1350" i="1"/>
  <c r="H1402" i="1"/>
  <c r="G1402" i="1"/>
  <c r="H1423" i="1"/>
  <c r="H1437" i="1"/>
  <c r="G1437" i="1"/>
  <c r="G1460" i="1"/>
  <c r="H1460" i="1"/>
  <c r="J1544" i="1"/>
  <c r="H1544" i="1"/>
  <c r="G1544" i="1"/>
  <c r="G1569" i="1"/>
  <c r="G1573" i="1"/>
  <c r="H1573" i="1"/>
  <c r="J1573" i="1"/>
  <c r="G1641" i="1"/>
  <c r="G1651" i="1"/>
  <c r="D273" i="4"/>
  <c r="F274" i="4"/>
  <c r="D536" i="4"/>
  <c r="F636" i="4"/>
  <c r="D629" i="4"/>
  <c r="E119" i="5"/>
  <c r="D1124" i="1" s="1"/>
  <c r="D1125" i="1"/>
  <c r="G315" i="9"/>
  <c r="F150" i="5"/>
  <c r="D147" i="5"/>
  <c r="C1155" i="1"/>
  <c r="F171" i="5"/>
  <c r="C1176" i="1"/>
  <c r="E35" i="6"/>
  <c r="D1435" i="1"/>
  <c r="H1435" i="1" s="1"/>
  <c r="G981" i="1"/>
  <c r="H981" i="1"/>
  <c r="H1113" i="1"/>
  <c r="G1113" i="1"/>
  <c r="G1138" i="1"/>
  <c r="H1138" i="1"/>
  <c r="H1312" i="1"/>
  <c r="G1312" i="1"/>
  <c r="H1338" i="1"/>
  <c r="G1338" i="1"/>
  <c r="G1359" i="1"/>
  <c r="H1359" i="1"/>
  <c r="G1445" i="1"/>
  <c r="H1445" i="1"/>
  <c r="H1456" i="1"/>
  <c r="G1456" i="1"/>
  <c r="G1458" i="1"/>
  <c r="H1458" i="1"/>
  <c r="G1527" i="1"/>
  <c r="H1527" i="1"/>
  <c r="H1561" i="1"/>
  <c r="J1561" i="1"/>
  <c r="G1561" i="1"/>
  <c r="G1579" i="1"/>
  <c r="J1579" i="1"/>
  <c r="H1579" i="1"/>
  <c r="G1581" i="1"/>
  <c r="H1581" i="1"/>
  <c r="H1639" i="1"/>
  <c r="G1639" i="1"/>
  <c r="E571" i="4"/>
  <c r="D565" i="1" s="1"/>
  <c r="E12" i="5"/>
  <c r="D1017" i="1" s="1"/>
  <c r="D1024" i="1"/>
  <c r="H315" i="9"/>
  <c r="E147" i="5"/>
  <c r="D1152" i="1" s="1"/>
  <c r="D5" i="6"/>
  <c r="F6" i="6"/>
  <c r="G828" i="1"/>
  <c r="H834" i="1"/>
  <c r="G846" i="1"/>
  <c r="H852" i="1"/>
  <c r="G864" i="1"/>
  <c r="H870" i="1"/>
  <c r="G882" i="1"/>
  <c r="H888" i="1"/>
  <c r="G900" i="1"/>
  <c r="H906" i="1"/>
  <c r="G918" i="1"/>
  <c r="G930" i="1"/>
  <c r="H933" i="1"/>
  <c r="H942" i="1"/>
  <c r="G955" i="1"/>
  <c r="G958" i="1"/>
  <c r="G969" i="1"/>
  <c r="H972" i="1"/>
  <c r="H986" i="1"/>
  <c r="H994" i="1"/>
  <c r="G999" i="1"/>
  <c r="H999" i="1"/>
  <c r="H1002" i="1"/>
  <c r="G1008" i="1"/>
  <c r="H1020" i="1"/>
  <c r="H1030" i="1"/>
  <c r="G1035" i="1"/>
  <c r="H1035" i="1"/>
  <c r="H1038" i="1"/>
  <c r="G1044" i="1"/>
  <c r="G1053" i="1"/>
  <c r="H1056" i="1"/>
  <c r="G1071" i="1"/>
  <c r="G1089" i="1"/>
  <c r="H1091" i="1"/>
  <c r="G1100" i="1"/>
  <c r="H1102" i="1"/>
  <c r="G1106" i="1"/>
  <c r="G1114" i="1"/>
  <c r="H1118" i="1"/>
  <c r="H1121" i="1"/>
  <c r="H1130" i="1"/>
  <c r="H1134" i="1"/>
  <c r="G1172" i="1"/>
  <c r="H1172" i="1"/>
  <c r="H1178" i="1"/>
  <c r="G1187" i="1"/>
  <c r="G1222" i="1"/>
  <c r="H1222" i="1"/>
  <c r="H1231" i="1"/>
  <c r="G1240" i="1"/>
  <c r="H1240" i="1"/>
  <c r="G1306" i="1"/>
  <c r="G1355" i="1"/>
  <c r="H1408" i="1"/>
  <c r="G1408" i="1"/>
  <c r="G1410" i="1"/>
  <c r="G1423" i="1"/>
  <c r="H1433" i="1"/>
  <c r="G1433" i="1"/>
  <c r="H1472" i="1"/>
  <c r="G1472" i="1"/>
  <c r="H1499" i="1"/>
  <c r="G1499" i="1"/>
  <c r="H1568" i="1"/>
  <c r="J1568" i="1"/>
  <c r="G1631" i="1"/>
  <c r="H1631" i="1"/>
  <c r="D406" i="4"/>
  <c r="F407" i="4"/>
  <c r="G939" i="1"/>
  <c r="G957" i="1"/>
  <c r="G975" i="1"/>
  <c r="G993" i="1"/>
  <c r="G1029" i="1"/>
  <c r="G1145" i="1"/>
  <c r="H1160" i="1"/>
  <c r="G1165" i="1"/>
  <c r="H1165" i="1"/>
  <c r="G1214" i="1"/>
  <c r="G1232" i="1"/>
  <c r="G1246" i="1"/>
  <c r="H1257" i="1"/>
  <c r="G1257" i="1"/>
  <c r="G1263" i="1"/>
  <c r="H1331" i="1"/>
  <c r="H1411" i="1"/>
  <c r="H1420" i="1"/>
  <c r="G1420" i="1"/>
  <c r="H1453" i="1"/>
  <c r="G1453" i="1"/>
  <c r="J1543" i="1"/>
  <c r="G1543" i="1"/>
  <c r="H1567" i="1"/>
  <c r="J1567" i="1"/>
  <c r="H1649" i="1"/>
  <c r="G1649" i="1"/>
  <c r="D373" i="4"/>
  <c r="F374" i="4"/>
  <c r="H1354" i="1"/>
  <c r="G1354" i="1"/>
  <c r="H1360" i="1"/>
  <c r="G1360" i="1"/>
  <c r="H1474" i="1"/>
  <c r="G1474" i="1"/>
  <c r="H1486" i="1"/>
  <c r="G1486" i="1"/>
  <c r="H1528" i="1"/>
  <c r="G1528" i="1"/>
  <c r="H1637" i="1"/>
  <c r="G1637" i="1"/>
  <c r="E373" i="4"/>
  <c r="D368" i="1" s="1"/>
  <c r="F427" i="4"/>
  <c r="D648" i="4"/>
  <c r="D647" i="4"/>
  <c r="D1224" i="1"/>
  <c r="E219" i="5"/>
  <c r="E177" i="5" s="1"/>
  <c r="D296" i="5"/>
  <c r="F297" i="5"/>
  <c r="E5" i="7"/>
  <c r="D1539" i="1"/>
  <c r="G1123" i="1"/>
  <c r="H1123" i="1"/>
  <c r="G1129" i="1"/>
  <c r="G1153" i="1"/>
  <c r="G1157" i="1"/>
  <c r="G1160" i="1"/>
  <c r="H1175" i="1"/>
  <c r="G1177" i="1"/>
  <c r="H1177" i="1"/>
  <c r="G1183" i="1"/>
  <c r="H1214" i="1"/>
  <c r="G1230" i="1"/>
  <c r="H1232" i="1"/>
  <c r="G1243" i="1"/>
  <c r="H1246" i="1"/>
  <c r="H1263" i="1"/>
  <c r="H1303" i="1"/>
  <c r="G1305" i="1"/>
  <c r="G1331" i="1"/>
  <c r="G1346" i="1"/>
  <c r="H1407" i="1"/>
  <c r="G1411" i="1"/>
  <c r="H1417" i="1"/>
  <c r="G1417" i="1"/>
  <c r="G1422" i="1"/>
  <c r="H1424" i="1"/>
  <c r="G1426" i="1"/>
  <c r="H1438" i="1"/>
  <c r="H1444" i="1"/>
  <c r="G1444" i="1"/>
  <c r="G1469" i="1"/>
  <c r="H1484" i="1"/>
  <c r="H1492" i="1"/>
  <c r="G1496" i="1"/>
  <c r="H1496" i="1"/>
  <c r="G1501" i="1"/>
  <c r="H1513" i="1"/>
  <c r="H1522" i="1"/>
  <c r="G1522" i="1"/>
  <c r="H1543" i="1"/>
  <c r="J1545" i="1"/>
  <c r="H1545" i="1"/>
  <c r="H1559" i="1"/>
  <c r="G1560" i="1"/>
  <c r="H1574" i="1"/>
  <c r="G1657" i="1"/>
  <c r="C1182" i="1"/>
  <c r="D466" i="4"/>
  <c r="F467" i="4"/>
  <c r="G156" i="9"/>
  <c r="E156" i="9" s="1"/>
  <c r="B156" i="9" s="1"/>
  <c r="F607" i="4"/>
  <c r="E7" i="5"/>
  <c r="F41" i="5"/>
  <c r="C1046" i="1"/>
  <c r="F89" i="5"/>
  <c r="E302" i="9"/>
  <c r="B302" i="9" s="1"/>
  <c r="G207" i="9"/>
  <c r="E207" i="9" s="1"/>
  <c r="G204" i="9"/>
  <c r="E204" i="9" s="1"/>
  <c r="B204" i="9" s="1"/>
  <c r="G201" i="9"/>
  <c r="E201" i="9" s="1"/>
  <c r="B201" i="9" s="1"/>
  <c r="G198" i="9"/>
  <c r="E198" i="9" s="1"/>
  <c r="B198" i="9" s="1"/>
  <c r="G195" i="9"/>
  <c r="E195" i="9" s="1"/>
  <c r="B195" i="9" s="1"/>
  <c r="E191" i="9"/>
  <c r="B191" i="9" s="1"/>
  <c r="G188" i="9"/>
  <c r="E188" i="9" s="1"/>
  <c r="B188" i="9" s="1"/>
  <c r="G185" i="9"/>
  <c r="E185" i="9" s="1"/>
  <c r="B185" i="9" s="1"/>
  <c r="G182" i="9"/>
  <c r="E182" i="9" s="1"/>
  <c r="B182" i="9" s="1"/>
  <c r="E177" i="9"/>
  <c r="B177" i="9" s="1"/>
  <c r="G174" i="9"/>
  <c r="E174" i="9" s="1"/>
  <c r="B174" i="9" s="1"/>
  <c r="G226" i="9"/>
  <c r="E226" i="9" s="1"/>
  <c r="B226" i="9" s="1"/>
  <c r="G223" i="9"/>
  <c r="E223" i="9" s="1"/>
  <c r="B223" i="9" s="1"/>
  <c r="G220" i="9"/>
  <c r="E220" i="9" s="1"/>
  <c r="B220" i="9" s="1"/>
  <c r="G217" i="9"/>
  <c r="E217" i="9" s="1"/>
  <c r="B217" i="9" s="1"/>
  <c r="G214" i="9"/>
  <c r="E214" i="9" s="1"/>
  <c r="B214" i="9" s="1"/>
  <c r="G211" i="9"/>
  <c r="E211" i="9" s="1"/>
  <c r="B211" i="9" s="1"/>
  <c r="H179" i="9"/>
  <c r="G227" i="9"/>
  <c r="E227" i="9" s="1"/>
  <c r="B227" i="9" s="1"/>
  <c r="G218" i="9"/>
  <c r="E218" i="9" s="1"/>
  <c r="B218" i="9" s="1"/>
  <c r="G215" i="9"/>
  <c r="E215" i="9" s="1"/>
  <c r="B215" i="9" s="1"/>
  <c r="G209" i="9"/>
  <c r="E209" i="9" s="1"/>
  <c r="B209" i="9" s="1"/>
  <c r="G180" i="9"/>
  <c r="G301" i="9"/>
  <c r="E301" i="9" s="1"/>
  <c r="B301" i="9" s="1"/>
  <c r="M228" i="9"/>
  <c r="G206" i="9"/>
  <c r="E206" i="9" s="1"/>
  <c r="B206" i="9" s="1"/>
  <c r="G203" i="9"/>
  <c r="E203" i="9" s="1"/>
  <c r="B203" i="9" s="1"/>
  <c r="G200" i="9"/>
  <c r="E200" i="9" s="1"/>
  <c r="B200" i="9" s="1"/>
  <c r="G197" i="9"/>
  <c r="E197" i="9" s="1"/>
  <c r="B197" i="9" s="1"/>
  <c r="G194" i="9"/>
  <c r="E194" i="9" s="1"/>
  <c r="B194" i="9" s="1"/>
  <c r="G190" i="9"/>
  <c r="E190" i="9" s="1"/>
  <c r="B190" i="9" s="1"/>
  <c r="G187" i="9"/>
  <c r="E187" i="9" s="1"/>
  <c r="B187" i="9" s="1"/>
  <c r="G184" i="9"/>
  <c r="E184" i="9" s="1"/>
  <c r="B184" i="9" s="1"/>
  <c r="G181" i="9"/>
  <c r="E181" i="9" s="1"/>
  <c r="B181" i="9" s="1"/>
  <c r="G300" i="9"/>
  <c r="E300" i="9" s="1"/>
  <c r="B300" i="9" s="1"/>
  <c r="L228" i="9"/>
  <c r="G225" i="9"/>
  <c r="E225" i="9" s="1"/>
  <c r="B225" i="9" s="1"/>
  <c r="G222" i="9"/>
  <c r="E222" i="9" s="1"/>
  <c r="B222" i="9" s="1"/>
  <c r="G219" i="9"/>
  <c r="E219" i="9" s="1"/>
  <c r="B219" i="9" s="1"/>
  <c r="G213" i="9"/>
  <c r="E213" i="9" s="1"/>
  <c r="B213" i="9" s="1"/>
  <c r="G210" i="9"/>
  <c r="E210" i="9" s="1"/>
  <c r="B210" i="9" s="1"/>
  <c r="L207" i="9"/>
  <c r="F207" i="9" s="1"/>
  <c r="G179" i="9"/>
  <c r="E175" i="9"/>
  <c r="B175" i="9" s="1"/>
  <c r="G183" i="9"/>
  <c r="E183" i="9" s="1"/>
  <c r="B183" i="9" s="1"/>
  <c r="G205" i="9"/>
  <c r="E205" i="9" s="1"/>
  <c r="B205" i="9" s="1"/>
  <c r="G186" i="9"/>
  <c r="E186" i="9" s="1"/>
  <c r="B186" i="9" s="1"/>
  <c r="G189" i="9"/>
  <c r="E189" i="9" s="1"/>
  <c r="B189" i="9" s="1"/>
  <c r="I10" i="9"/>
  <c r="G196" i="9"/>
  <c r="E196" i="9" s="1"/>
  <c r="B196" i="9" s="1"/>
  <c r="G1099" i="1"/>
  <c r="G1117" i="1"/>
  <c r="G1147" i="1"/>
  <c r="G1159" i="1"/>
  <c r="G1174" i="1"/>
  <c r="G1186" i="1"/>
  <c r="G1216" i="1"/>
  <c r="G1234" i="1"/>
  <c r="H1311" i="1"/>
  <c r="H1316" i="1"/>
  <c r="G1316" i="1"/>
  <c r="H1334" i="1"/>
  <c r="H1357" i="1"/>
  <c r="G1430" i="1"/>
  <c r="H1441" i="1"/>
  <c r="H1466" i="1"/>
  <c r="H1471" i="1"/>
  <c r="G1471" i="1"/>
  <c r="H1480" i="1"/>
  <c r="H1507" i="1"/>
  <c r="J1575" i="1"/>
  <c r="G1661" i="1"/>
  <c r="D160" i="1"/>
  <c r="D221" i="4"/>
  <c r="E648" i="4"/>
  <c r="D642" i="1" s="1"/>
  <c r="F13" i="5"/>
  <c r="D12" i="5"/>
  <c r="H314" i="9"/>
  <c r="E88" i="5"/>
  <c r="D1093" i="1" s="1"/>
  <c r="F253" i="5"/>
  <c r="F43" i="6"/>
  <c r="C1439" i="1"/>
  <c r="F115" i="6"/>
  <c r="D114" i="6"/>
  <c r="H180" i="9"/>
  <c r="F165" i="4"/>
  <c r="E431" i="4"/>
  <c r="E479" i="4"/>
  <c r="D473" i="1" s="1"/>
  <c r="E597" i="4"/>
  <c r="D591" i="1" s="1"/>
  <c r="D119" i="5"/>
  <c r="C1125" i="1"/>
  <c r="F10" i="6"/>
  <c r="C1406" i="1"/>
  <c r="D129" i="6"/>
  <c r="F130" i="6"/>
  <c r="C1526" i="1"/>
  <c r="H1254" i="1"/>
  <c r="H1265" i="1"/>
  <c r="H1309" i="1"/>
  <c r="H1337" i="1"/>
  <c r="H1348" i="1"/>
  <c r="H1366" i="1"/>
  <c r="H1414" i="1"/>
  <c r="H1447" i="1"/>
  <c r="H1465" i="1"/>
  <c r="H1483" i="1"/>
  <c r="H1498" i="1"/>
  <c r="H1516" i="1"/>
  <c r="H1534" i="1"/>
  <c r="J1541" i="1"/>
  <c r="D82" i="4"/>
  <c r="D202" i="4"/>
  <c r="E262" i="4"/>
  <c r="D258" i="1" s="1"/>
  <c r="E522" i="4"/>
  <c r="D516" i="1" s="1"/>
  <c r="F572" i="4"/>
  <c r="E296" i="5"/>
  <c r="D1300" i="1" s="1"/>
  <c r="D1301" i="1"/>
  <c r="G1301" i="1" s="1"/>
  <c r="E5" i="6"/>
  <c r="E153" i="4"/>
  <c r="D219" i="5"/>
  <c r="D177" i="5" s="1"/>
  <c r="F220" i="5"/>
  <c r="D35" i="6"/>
  <c r="F36" i="6"/>
  <c r="E118" i="9"/>
  <c r="B118" i="9" s="1"/>
  <c r="E124" i="9"/>
  <c r="B124" i="9" s="1"/>
  <c r="E130" i="9"/>
  <c r="B130" i="9" s="1"/>
  <c r="E131" i="9"/>
  <c r="B131" i="9" s="1"/>
  <c r="F236" i="9"/>
  <c r="B236" i="9" s="1"/>
  <c r="F229" i="9"/>
  <c r="B229" i="9" s="1"/>
  <c r="F250" i="9"/>
  <c r="B250" i="9" s="1"/>
  <c r="F262" i="9"/>
  <c r="B262" i="9" s="1"/>
  <c r="F274" i="9"/>
  <c r="B274" i="9" s="1"/>
  <c r="F286" i="9"/>
  <c r="B286" i="9" s="1"/>
  <c r="C1628" i="1" l="1"/>
  <c r="G1585" i="1"/>
  <c r="H615" i="1"/>
  <c r="H402" i="1"/>
  <c r="G246" i="1"/>
  <c r="H24" i="9"/>
  <c r="H137" i="1"/>
  <c r="H431" i="1"/>
  <c r="G4" i="1"/>
  <c r="G601" i="1"/>
  <c r="F178" i="5"/>
  <c r="H421" i="1"/>
  <c r="G40" i="1"/>
  <c r="H336" i="1"/>
  <c r="C1207" i="1"/>
  <c r="G539" i="1"/>
  <c r="G221" i="1"/>
  <c r="F361" i="4"/>
  <c r="G122" i="1"/>
  <c r="H1577" i="1"/>
  <c r="F7" i="4"/>
  <c r="C1555" i="1"/>
  <c r="G1555" i="1" s="1"/>
  <c r="I34" i="3"/>
  <c r="D44" i="8"/>
  <c r="I38" i="3" s="1"/>
  <c r="H393" i="1"/>
  <c r="H34" i="3"/>
  <c r="C1571" i="1"/>
  <c r="D5" i="7"/>
  <c r="G345" i="9" s="1"/>
  <c r="E345" i="9" s="1"/>
  <c r="E344" i="9" s="1"/>
  <c r="G423" i="1"/>
  <c r="H108" i="1"/>
  <c r="G551" i="1"/>
  <c r="H1013" i="1"/>
  <c r="H1540" i="1"/>
  <c r="I1545" i="1"/>
  <c r="I1553" i="1"/>
  <c r="I1568" i="1"/>
  <c r="G1572" i="1"/>
  <c r="H293" i="1"/>
  <c r="G1514" i="1"/>
  <c r="G536" i="1"/>
  <c r="I1559" i="1"/>
  <c r="G32" i="1"/>
  <c r="I1567" i="1"/>
  <c r="I1554" i="1"/>
  <c r="H1076" i="1"/>
  <c r="H1556" i="1"/>
  <c r="H344" i="1"/>
  <c r="G451" i="1"/>
  <c r="G309" i="1"/>
  <c r="H1094" i="1"/>
  <c r="G317" i="1"/>
  <c r="I1557" i="1"/>
  <c r="G1602" i="1"/>
  <c r="I1569" i="1"/>
  <c r="I1575" i="1"/>
  <c r="H70" i="1"/>
  <c r="G1076" i="1"/>
  <c r="G1208" i="1"/>
  <c r="G174" i="1"/>
  <c r="H3" i="1"/>
  <c r="H592" i="1"/>
  <c r="H388" i="1"/>
  <c r="G250" i="1"/>
  <c r="G125" i="1"/>
  <c r="G361" i="1"/>
  <c r="G508" i="1"/>
  <c r="G1462" i="1"/>
  <c r="G1457" i="1"/>
  <c r="G253" i="1"/>
  <c r="I1580" i="1"/>
  <c r="I1564" i="1"/>
  <c r="H434" i="1"/>
  <c r="I1551" i="1"/>
  <c r="H467" i="1"/>
  <c r="I1570" i="1"/>
  <c r="H305" i="1"/>
  <c r="I1552" i="1"/>
  <c r="G572" i="1"/>
  <c r="I1550" i="1"/>
  <c r="G349" i="1"/>
  <c r="I1560" i="1"/>
  <c r="G331" i="1"/>
  <c r="H531" i="1"/>
  <c r="H1264" i="1"/>
  <c r="I1566" i="1"/>
  <c r="G350" i="1"/>
  <c r="H54" i="1"/>
  <c r="I1578" i="1"/>
  <c r="I1561" i="1"/>
  <c r="B31" i="9"/>
  <c r="B307" i="9"/>
  <c r="I29" i="3"/>
  <c r="D1510" i="1"/>
  <c r="C1485" i="1"/>
  <c r="G517" i="1"/>
  <c r="I1548" i="1"/>
  <c r="I1546" i="1"/>
  <c r="G136" i="1"/>
  <c r="G227" i="1"/>
  <c r="G544" i="1"/>
  <c r="G1490" i="1"/>
  <c r="G627" i="1"/>
  <c r="G161" i="1"/>
  <c r="H204" i="1"/>
  <c r="H1518" i="1"/>
  <c r="C1140" i="1"/>
  <c r="H1140" i="1" s="1"/>
  <c r="G230" i="1"/>
  <c r="H361" i="1"/>
  <c r="G79" i="1"/>
  <c r="G150" i="1"/>
  <c r="H556" i="1"/>
  <c r="E308" i="4"/>
  <c r="D303" i="1" s="1"/>
  <c r="G464" i="1"/>
  <c r="F153" i="4"/>
  <c r="C485" i="1"/>
  <c r="H485" i="1" s="1"/>
  <c r="H199" i="1"/>
  <c r="G73" i="1"/>
  <c r="G588" i="1"/>
  <c r="H67" i="1"/>
  <c r="D360" i="4"/>
  <c r="E179" i="9"/>
  <c r="B179" i="9" s="1"/>
  <c r="I1581" i="1"/>
  <c r="I1541" i="1"/>
  <c r="G1435" i="1"/>
  <c r="H1503" i="1"/>
  <c r="G1503" i="1"/>
  <c r="I1549" i="1"/>
  <c r="I1542" i="1"/>
  <c r="I1543" i="1"/>
  <c r="H1075" i="1"/>
  <c r="C1260" i="1"/>
  <c r="F256" i="5"/>
  <c r="H1252" i="1"/>
  <c r="E338" i="9"/>
  <c r="B338" i="9" s="1"/>
  <c r="G156" i="1"/>
  <c r="H122" i="1"/>
  <c r="H374" i="1"/>
  <c r="H350" i="1"/>
  <c r="G407" i="1"/>
  <c r="G57" i="1"/>
  <c r="G526" i="1"/>
  <c r="G274" i="1"/>
  <c r="H446" i="1"/>
  <c r="G233" i="1"/>
  <c r="G603" i="1"/>
  <c r="G94" i="1"/>
  <c r="F70" i="5"/>
  <c r="H1208" i="1"/>
  <c r="H1024" i="1"/>
  <c r="G1141" i="1"/>
  <c r="G482" i="1"/>
  <c r="G353" i="1"/>
  <c r="G212" i="1"/>
  <c r="H597" i="1"/>
  <c r="G166" i="1"/>
  <c r="H49" i="1"/>
  <c r="G357" i="1"/>
  <c r="G190" i="1"/>
  <c r="H396" i="1"/>
  <c r="G356" i="1"/>
  <c r="G199" i="1"/>
  <c r="H624" i="1"/>
  <c r="G131" i="1"/>
  <c r="E6" i="4"/>
  <c r="D2" i="1" s="1"/>
  <c r="H486" i="1"/>
  <c r="H131" i="1"/>
  <c r="H130" i="1"/>
  <c r="H583" i="1"/>
  <c r="G470" i="1"/>
  <c r="D308" i="4"/>
  <c r="F308" i="4" s="1"/>
  <c r="H294" i="1"/>
  <c r="C304" i="1"/>
  <c r="G304" i="1" s="1"/>
  <c r="G630" i="1"/>
  <c r="G265" i="1"/>
  <c r="H383" i="1"/>
  <c r="F309" i="4"/>
  <c r="F125" i="4"/>
  <c r="C121" i="1"/>
  <c r="G459" i="1"/>
  <c r="H610" i="1"/>
  <c r="C591" i="1"/>
  <c r="G591" i="1" s="1"/>
  <c r="G279" i="1"/>
  <c r="G242" i="1"/>
  <c r="G35" i="1"/>
  <c r="H356" i="1"/>
  <c r="H227" i="1"/>
  <c r="H116" i="1"/>
  <c r="F230" i="4"/>
  <c r="C226" i="1"/>
  <c r="F479" i="4"/>
  <c r="C473" i="1"/>
  <c r="G473" i="1" s="1"/>
  <c r="D152" i="4"/>
  <c r="H17" i="3" s="1"/>
  <c r="F164" i="4"/>
  <c r="C160" i="1"/>
  <c r="G160" i="1" s="1"/>
  <c r="C102" i="1"/>
  <c r="F106" i="4"/>
  <c r="D6" i="4"/>
  <c r="F522" i="4"/>
  <c r="C516" i="1"/>
  <c r="H516" i="1" s="1"/>
  <c r="G3" i="1"/>
  <c r="G1241" i="1"/>
  <c r="G1185" i="1"/>
  <c r="E336" i="9"/>
  <c r="B336" i="9" s="1"/>
  <c r="H1050" i="1"/>
  <c r="G1112" i="1"/>
  <c r="G1148" i="1"/>
  <c r="G1034" i="1"/>
  <c r="H1258" i="1"/>
  <c r="G1258" i="1"/>
  <c r="H1057" i="1"/>
  <c r="H1132" i="1"/>
  <c r="H1207" i="1"/>
  <c r="F88" i="5"/>
  <c r="C1093" i="1"/>
  <c r="H1093" i="1" s="1"/>
  <c r="H1301" i="1"/>
  <c r="H23" i="3"/>
  <c r="C1181" i="1"/>
  <c r="F177" i="5"/>
  <c r="F296" i="5"/>
  <c r="C1300" i="1"/>
  <c r="F536" i="4"/>
  <c r="D535" i="4"/>
  <c r="C530" i="1"/>
  <c r="F262" i="4"/>
  <c r="C258" i="1"/>
  <c r="E141" i="6"/>
  <c r="D1401" i="1"/>
  <c r="I26" i="3"/>
  <c r="E180" i="9"/>
  <c r="B180" i="9" s="1"/>
  <c r="H1539" i="1"/>
  <c r="G1539" i="1"/>
  <c r="I21" i="3"/>
  <c r="D1012" i="1"/>
  <c r="H1628" i="1"/>
  <c r="G1628" i="1"/>
  <c r="H339" i="9"/>
  <c r="D1223" i="1"/>
  <c r="F406" i="4"/>
  <c r="C401" i="1"/>
  <c r="I1579" i="1"/>
  <c r="H1155" i="1"/>
  <c r="G1155" i="1"/>
  <c r="I1573" i="1"/>
  <c r="I1558" i="1"/>
  <c r="H27" i="3"/>
  <c r="F35" i="6"/>
  <c r="C1431" i="1"/>
  <c r="F571" i="4"/>
  <c r="C565" i="1"/>
  <c r="G1125" i="1"/>
  <c r="H1125" i="1"/>
  <c r="F119" i="5"/>
  <c r="C1124" i="1"/>
  <c r="F129" i="6"/>
  <c r="C1525" i="1"/>
  <c r="F221" i="4"/>
  <c r="C217" i="1"/>
  <c r="I39" i="3"/>
  <c r="C1622" i="1"/>
  <c r="H1224" i="1"/>
  <c r="G1224" i="1"/>
  <c r="F373" i="4"/>
  <c r="C368" i="1"/>
  <c r="E360" i="4"/>
  <c r="F147" i="5"/>
  <c r="C1152" i="1"/>
  <c r="F273" i="4"/>
  <c r="C269" i="1"/>
  <c r="F321" i="4"/>
  <c r="C316" i="1"/>
  <c r="F12" i="5"/>
  <c r="D7" i="5"/>
  <c r="C1017" i="1"/>
  <c r="H1046" i="1"/>
  <c r="G1046" i="1"/>
  <c r="F43" i="4"/>
  <c r="C39" i="1"/>
  <c r="H1526" i="1"/>
  <c r="G1526" i="1"/>
  <c r="G339" i="9"/>
  <c r="F219" i="5"/>
  <c r="C1223" i="1"/>
  <c r="F82" i="4"/>
  <c r="C78" i="1"/>
  <c r="H1406" i="1"/>
  <c r="G1406" i="1"/>
  <c r="E430" i="4"/>
  <c r="D425" i="1"/>
  <c r="H29" i="3"/>
  <c r="F114" i="6"/>
  <c r="C1510" i="1"/>
  <c r="B207" i="9"/>
  <c r="H1555" i="1"/>
  <c r="E69" i="5"/>
  <c r="E6" i="5" s="1"/>
  <c r="F647" i="4"/>
  <c r="C641" i="1"/>
  <c r="F629" i="4"/>
  <c r="C623" i="1"/>
  <c r="G1207" i="1"/>
  <c r="I1565" i="1"/>
  <c r="I1576" i="1"/>
  <c r="G1024" i="1"/>
  <c r="G49" i="1"/>
  <c r="H1439" i="1"/>
  <c r="G1439" i="1"/>
  <c r="F466" i="4"/>
  <c r="C460" i="1"/>
  <c r="H1182" i="1"/>
  <c r="G1182" i="1"/>
  <c r="G1176" i="1"/>
  <c r="H1176" i="1"/>
  <c r="F584" i="4"/>
  <c r="C578" i="1"/>
  <c r="D430" i="4"/>
  <c r="D69" i="5"/>
  <c r="F202" i="4"/>
  <c r="C198" i="1"/>
  <c r="F252" i="5"/>
  <c r="C1256" i="1"/>
  <c r="E152" i="4"/>
  <c r="D149" i="1"/>
  <c r="F228" i="9"/>
  <c r="E314" i="9"/>
  <c r="B314" i="9" s="1"/>
  <c r="D1538" i="1"/>
  <c r="I32" i="3"/>
  <c r="F648" i="4"/>
  <c r="C642" i="1"/>
  <c r="G24" i="9"/>
  <c r="H26" i="3"/>
  <c r="D141" i="6"/>
  <c r="F5" i="6"/>
  <c r="C1401" i="1"/>
  <c r="E535" i="4"/>
  <c r="D1431" i="1"/>
  <c r="I27" i="3"/>
  <c r="E315" i="9"/>
  <c r="B315" i="9" s="1"/>
  <c r="I1544" i="1"/>
  <c r="I1562" i="1"/>
  <c r="I1574" i="1"/>
  <c r="F49" i="4"/>
  <c r="C45" i="1"/>
  <c r="E24" i="9" l="1"/>
  <c r="B24" i="9" s="1"/>
  <c r="F360" i="4"/>
  <c r="E417" i="4"/>
  <c r="D412" i="1" s="1"/>
  <c r="G343" i="9"/>
  <c r="E343" i="9" s="1"/>
  <c r="B343" i="9" s="1"/>
  <c r="G342" i="9"/>
  <c r="E342" i="9" s="1"/>
  <c r="B342" i="9" s="1"/>
  <c r="H32" i="3"/>
  <c r="K1480" i="9"/>
  <c r="C1621" i="1"/>
  <c r="G1621" i="1" s="1"/>
  <c r="C1538" i="1"/>
  <c r="G1538" i="1" s="1"/>
  <c r="G1571" i="1"/>
  <c r="H1571" i="1"/>
  <c r="F6" i="4"/>
  <c r="G1140" i="1"/>
  <c r="G485" i="1"/>
  <c r="D417" i="4"/>
  <c r="F417" i="4" s="1"/>
  <c r="H1485" i="1"/>
  <c r="G1485" i="1"/>
  <c r="D418" i="4"/>
  <c r="C303" i="1"/>
  <c r="G303" i="1" s="1"/>
  <c r="C355" i="1"/>
  <c r="E422" i="4"/>
  <c r="D417" i="1" s="1"/>
  <c r="H16" i="3"/>
  <c r="D1260" i="1"/>
  <c r="G1260" i="1" s="1"/>
  <c r="F255" i="5"/>
  <c r="D176" i="5"/>
  <c r="C1259" i="1"/>
  <c r="H304" i="1"/>
  <c r="I16" i="3"/>
  <c r="H473" i="1"/>
  <c r="H160" i="1"/>
  <c r="C2" i="1"/>
  <c r="D422" i="4"/>
  <c r="H591" i="1"/>
  <c r="H121" i="1"/>
  <c r="G121" i="1"/>
  <c r="C148" i="1"/>
  <c r="G516" i="1"/>
  <c r="D299" i="4"/>
  <c r="D300" i="4" s="1"/>
  <c r="C296" i="1" s="1"/>
  <c r="H102" i="1"/>
  <c r="G102" i="1"/>
  <c r="G226" i="1"/>
  <c r="H226" i="1"/>
  <c r="F152" i="4"/>
  <c r="G1093" i="1"/>
  <c r="D1011" i="1"/>
  <c r="H1256" i="1"/>
  <c r="G1256" i="1"/>
  <c r="G1223" i="1"/>
  <c r="H1223" i="1"/>
  <c r="G1152" i="1"/>
  <c r="H1152" i="1"/>
  <c r="H217" i="1"/>
  <c r="G217" i="1"/>
  <c r="H45" i="1"/>
  <c r="G45" i="1"/>
  <c r="F251" i="5"/>
  <c r="C1255" i="1"/>
  <c r="H78" i="1"/>
  <c r="G78" i="1"/>
  <c r="H316" i="1"/>
  <c r="G316" i="1"/>
  <c r="H1622" i="1"/>
  <c r="G1622" i="1"/>
  <c r="H1431" i="1"/>
  <c r="G1431" i="1"/>
  <c r="B345" i="9"/>
  <c r="I10" i="3"/>
  <c r="D1537" i="1"/>
  <c r="I30" i="3"/>
  <c r="F141" i="6"/>
  <c r="C1537" i="1"/>
  <c r="H30" i="3"/>
  <c r="F430" i="4"/>
  <c r="D639" i="4"/>
  <c r="C424" i="1"/>
  <c r="H258" i="1"/>
  <c r="G258" i="1"/>
  <c r="I22" i="3"/>
  <c r="D1074" i="1"/>
  <c r="E339" i="9"/>
  <c r="B339" i="9" s="1"/>
  <c r="E418" i="4"/>
  <c r="D413" i="1" s="1"/>
  <c r="D355" i="1"/>
  <c r="H1525" i="1"/>
  <c r="G1525" i="1"/>
  <c r="H530" i="1"/>
  <c r="G530" i="1"/>
  <c r="E299" i="4"/>
  <c r="I17" i="3"/>
  <c r="D148" i="1"/>
  <c r="H565" i="1"/>
  <c r="G565" i="1"/>
  <c r="H1300" i="1"/>
  <c r="G1300" i="1"/>
  <c r="H578" i="1"/>
  <c r="G578" i="1"/>
  <c r="G425" i="1"/>
  <c r="H425" i="1"/>
  <c r="G1017" i="1"/>
  <c r="H1017" i="1"/>
  <c r="D1181" i="1"/>
  <c r="H1181" i="1" s="1"/>
  <c r="I23" i="3"/>
  <c r="H19" i="9"/>
  <c r="E19" i="9" s="1"/>
  <c r="B19" i="9" s="1"/>
  <c r="H368" i="1"/>
  <c r="G368" i="1"/>
  <c r="H401" i="1"/>
  <c r="G401" i="1"/>
  <c r="D640" i="4"/>
  <c r="F535" i="4"/>
  <c r="C529" i="1"/>
  <c r="F69" i="5"/>
  <c r="H22" i="3"/>
  <c r="C1074" i="1"/>
  <c r="H39" i="1"/>
  <c r="G39" i="1"/>
  <c r="H641" i="1"/>
  <c r="G641" i="1"/>
  <c r="H1510" i="1"/>
  <c r="G1510" i="1"/>
  <c r="G347" i="9"/>
  <c r="E347" i="9" s="1"/>
  <c r="E346" i="9" s="1"/>
  <c r="E640" i="4"/>
  <c r="D634" i="1" s="1"/>
  <c r="D529" i="1"/>
  <c r="B228" i="9"/>
  <c r="H198" i="1"/>
  <c r="G198" i="1"/>
  <c r="H460" i="1"/>
  <c r="G460" i="1"/>
  <c r="G1401" i="1"/>
  <c r="H1401" i="1"/>
  <c r="H642" i="1"/>
  <c r="G642" i="1"/>
  <c r="H149" i="1"/>
  <c r="G149" i="1"/>
  <c r="H623" i="1"/>
  <c r="G623" i="1"/>
  <c r="E639" i="4"/>
  <c r="D633" i="1" s="1"/>
  <c r="D424" i="1"/>
  <c r="F7" i="5"/>
  <c r="D6" i="5"/>
  <c r="H21" i="3"/>
  <c r="C1012" i="1"/>
  <c r="H269" i="1"/>
  <c r="G269" i="1"/>
  <c r="G1124" i="1"/>
  <c r="H1124" i="1"/>
  <c r="F418" i="4" l="1"/>
  <c r="C413" i="1"/>
  <c r="H1621" i="1"/>
  <c r="E341" i="9"/>
  <c r="H1538" i="1"/>
  <c r="H11" i="3"/>
  <c r="I11" i="3" s="1"/>
  <c r="F422" i="4"/>
  <c r="C412" i="1"/>
  <c r="H412" i="1" s="1"/>
  <c r="H9" i="3"/>
  <c r="I9" i="3" s="1"/>
  <c r="H303" i="1"/>
  <c r="G2" i="1"/>
  <c r="H1260" i="1"/>
  <c r="E643" i="4"/>
  <c r="D637" i="1" s="1"/>
  <c r="H355" i="1"/>
  <c r="C417" i="1"/>
  <c r="H417" i="1" s="1"/>
  <c r="D643" i="4"/>
  <c r="C637" i="1" s="1"/>
  <c r="H24" i="3"/>
  <c r="D1259" i="1"/>
  <c r="H1259" i="1" s="1"/>
  <c r="H2" i="1"/>
  <c r="D423" i="4"/>
  <c r="G20" i="9" s="1"/>
  <c r="C295" i="1"/>
  <c r="D301" i="4"/>
  <c r="F301" i="4" s="1"/>
  <c r="F299" i="4"/>
  <c r="G148" i="1"/>
  <c r="H148" i="1"/>
  <c r="H529" i="1"/>
  <c r="G529" i="1"/>
  <c r="H424" i="1"/>
  <c r="G424" i="1"/>
  <c r="E423" i="4"/>
  <c r="H20" i="9" s="1"/>
  <c r="E301" i="4"/>
  <c r="D297" i="1" s="1"/>
  <c r="D295" i="1"/>
  <c r="E300" i="4"/>
  <c r="D296" i="1" s="1"/>
  <c r="H296" i="1" s="1"/>
  <c r="H1012" i="1"/>
  <c r="G1012" i="1"/>
  <c r="G1181" i="1"/>
  <c r="F639" i="4"/>
  <c r="C633" i="1"/>
  <c r="H413" i="1"/>
  <c r="G413" i="1"/>
  <c r="G355" i="1"/>
  <c r="B347" i="9"/>
  <c r="C634" i="1"/>
  <c r="F640" i="4"/>
  <c r="H1537" i="1"/>
  <c r="G1537" i="1"/>
  <c r="G299" i="9"/>
  <c r="F6" i="5"/>
  <c r="C1011" i="1"/>
  <c r="H1074" i="1"/>
  <c r="G1074" i="1"/>
  <c r="C1180" i="1"/>
  <c r="N3" i="9" l="1"/>
  <c r="F300" i="4"/>
  <c r="G412" i="1"/>
  <c r="D424" i="4"/>
  <c r="K3" i="9"/>
  <c r="F643" i="4"/>
  <c r="G417" i="1"/>
  <c r="C297" i="1"/>
  <c r="I24" i="3"/>
  <c r="D1255" i="1"/>
  <c r="E176" i="5"/>
  <c r="G1259" i="1"/>
  <c r="F423" i="4"/>
  <c r="D425" i="4"/>
  <c r="F425" i="4" s="1"/>
  <c r="C418" i="1"/>
  <c r="D644" i="4"/>
  <c r="C638" i="1" s="1"/>
  <c r="H295" i="1"/>
  <c r="G295" i="1"/>
  <c r="G296" i="1"/>
  <c r="E425" i="4"/>
  <c r="D420" i="1" s="1"/>
  <c r="E644" i="4"/>
  <c r="D418" i="1"/>
  <c r="E424" i="4"/>
  <c r="D419" i="1" s="1"/>
  <c r="G1011" i="1"/>
  <c r="H1011" i="1"/>
  <c r="H637" i="1"/>
  <c r="G637" i="1"/>
  <c r="H634" i="1"/>
  <c r="G634" i="1"/>
  <c r="H633" i="1"/>
  <c r="G633" i="1"/>
  <c r="G306" i="9" l="1"/>
  <c r="E306" i="9" s="1"/>
  <c r="B306" i="9" s="1"/>
  <c r="F176" i="5"/>
  <c r="F424" i="4"/>
  <c r="C419" i="1"/>
  <c r="H419" i="1" s="1"/>
  <c r="H297" i="1"/>
  <c r="G297" i="1"/>
  <c r="D646" i="4"/>
  <c r="C640" i="1" s="1"/>
  <c r="D1180" i="1"/>
  <c r="H8" i="3" s="1"/>
  <c r="H299" i="9"/>
  <c r="E299" i="9" s="1"/>
  <c r="H1255" i="1"/>
  <c r="G1255" i="1"/>
  <c r="D645" i="4"/>
  <c r="F644" i="4"/>
  <c r="C420" i="1"/>
  <c r="H420" i="1" s="1"/>
  <c r="G418" i="1"/>
  <c r="H418" i="1"/>
  <c r="E646" i="4"/>
  <c r="D638" i="1"/>
  <c r="G638" i="1" s="1"/>
  <c r="E645" i="4"/>
  <c r="B299" i="9" l="1"/>
  <c r="G419" i="1"/>
  <c r="F646" i="4"/>
  <c r="D650" i="4"/>
  <c r="H19" i="3" s="1"/>
  <c r="G1180" i="1"/>
  <c r="H1180" i="1"/>
  <c r="M3" i="9"/>
  <c r="D649" i="4"/>
  <c r="C643" i="1" s="1"/>
  <c r="F645" i="4"/>
  <c r="C639" i="1"/>
  <c r="G420" i="1"/>
  <c r="H638" i="1"/>
  <c r="E649" i="4"/>
  <c r="D639" i="1"/>
  <c r="E650" i="4"/>
  <c r="D640" i="1"/>
  <c r="G640" i="1" s="1"/>
  <c r="C644" i="1" l="1"/>
  <c r="H334" i="9"/>
  <c r="G334" i="9"/>
  <c r="H7" i="3"/>
  <c r="F650" i="4"/>
  <c r="G639" i="1"/>
  <c r="F649" i="4"/>
  <c r="H18" i="3"/>
  <c r="H640" i="1"/>
  <c r="H639" i="1"/>
  <c r="I19" i="3"/>
  <c r="D644" i="1"/>
  <c r="G297" i="9"/>
  <c r="E297" i="9" s="1"/>
  <c r="B297" i="9" s="1"/>
  <c r="I18" i="3"/>
  <c r="D643" i="1"/>
  <c r="G643" i="1" s="1"/>
  <c r="E334" i="9" l="1"/>
  <c r="H643" i="1"/>
  <c r="G644" i="1"/>
  <c r="J3" i="9"/>
  <c r="H22" i="9" s="1"/>
  <c r="H644" i="1"/>
  <c r="E298" i="9" l="1"/>
  <c r="I8" i="3" s="1"/>
  <c r="G295" i="9"/>
  <c r="L293" i="9"/>
  <c r="B334" i="9"/>
  <c r="H21" i="9"/>
  <c r="G16" i="9"/>
  <c r="G22" i="9"/>
  <c r="E22" i="9" s="1"/>
  <c r="B22" i="9" s="1"/>
  <c r="G21" i="9"/>
  <c r="H295" i="9"/>
  <c r="H18" i="9"/>
  <c r="G18" i="9"/>
  <c r="K7" i="9"/>
  <c r="I17" i="9"/>
  <c r="K9" i="9"/>
  <c r="I9" i="9"/>
  <c r="J13" i="9"/>
  <c r="J5" i="9"/>
  <c r="K13" i="9"/>
  <c r="I5" i="9"/>
  <c r="H16" i="9"/>
  <c r="J9" i="9"/>
  <c r="I8" i="9"/>
  <c r="J10" i="9"/>
  <c r="K6" i="9"/>
  <c r="L16" i="9"/>
  <c r="G17" i="9"/>
  <c r="J8" i="9"/>
  <c r="K5" i="9"/>
  <c r="K8" i="9"/>
  <c r="J12" i="9"/>
  <c r="I12" i="9"/>
  <c r="J7" i="9"/>
  <c r="J6" i="9"/>
  <c r="M16" i="9"/>
  <c r="M15" i="9"/>
  <c r="H15" i="9"/>
  <c r="I7" i="9"/>
  <c r="I6" i="9"/>
  <c r="J17" i="9"/>
  <c r="K11" i="9"/>
  <c r="K12" i="9"/>
  <c r="L15" i="9"/>
  <c r="I13" i="9"/>
  <c r="H17" i="9"/>
  <c r="G15" i="9"/>
  <c r="K10" i="9"/>
  <c r="I11" i="9"/>
  <c r="J11" i="9"/>
  <c r="E16" i="9" l="1"/>
  <c r="E20" i="9"/>
  <c r="B20" i="9" s="1"/>
  <c r="E21" i="9"/>
  <c r="B21" i="9" s="1"/>
  <c r="E18" i="9"/>
  <c r="F293" i="9"/>
  <c r="E6" i="9"/>
  <c r="B6" i="9" s="1"/>
  <c r="E11" i="9"/>
  <c r="B11" i="9" s="1"/>
  <c r="E10" i="9"/>
  <c r="B10" i="9" s="1"/>
  <c r="E8" i="9"/>
  <c r="B8" i="9" s="1"/>
  <c r="E15" i="9"/>
  <c r="E9" i="9"/>
  <c r="B9" i="9" s="1"/>
  <c r="E17" i="9"/>
  <c r="B17" i="9" s="1"/>
  <c r="E13" i="9"/>
  <c r="B13" i="9" s="1"/>
  <c r="E7" i="9"/>
  <c r="B7" i="9" s="1"/>
  <c r="E12" i="9"/>
  <c r="B12" i="9" s="1"/>
  <c r="F16" i="9"/>
  <c r="E5" i="9"/>
  <c r="F15" i="9"/>
  <c r="E295" i="9"/>
  <c r="E23" i="9" s="1"/>
  <c r="F14" i="9" l="1"/>
  <c r="E4" i="9"/>
  <c r="B293" i="9"/>
  <c r="F23" i="9"/>
  <c r="E14" i="9"/>
  <c r="B18" i="9"/>
  <c r="B16" i="9"/>
  <c r="B5" i="9"/>
  <c r="B295" i="9"/>
  <c r="I7" i="3"/>
  <c r="B15" i="9"/>
  <c r="I12" i="3" l="1"/>
  <c r="F3" i="9"/>
  <c r="E3" i="9" l="1"/>
</calcChain>
</file>

<file path=xl/sharedStrings.xml><?xml version="1.0" encoding="utf-8"?>
<sst xmlns="http://schemas.openxmlformats.org/spreadsheetml/2006/main" count="4716" uniqueCount="3651">
  <si>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</si>
  <si>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</si>
  <si>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</si>
  <si>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</si>
  <si>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</si>
  <si>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</si>
  <si>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</si>
  <si>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</si>
  <si>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</si>
  <si>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</si>
  <si>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</si>
  <si>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</si>
  <si>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</si>
  <si>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</si>
  <si>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</si>
  <si>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</si>
  <si>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</si>
  <si>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</si>
  <si>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</si>
  <si>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</si>
  <si>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Izvještaji proračuna, proračunskih i izvanproračunskih korisnika</t>
  </si>
  <si>
    <t>RKP:</t>
  </si>
  <si>
    <t>Popunjen</t>
  </si>
  <si>
    <t>Broj pogrešaka</t>
  </si>
  <si>
    <t>PR-RAS</t>
  </si>
  <si>
    <t>Naziv obveznika:</t>
  </si>
  <si>
    <t>BILANCA</t>
  </si>
  <si>
    <t>RAS funkcijski</t>
  </si>
  <si>
    <t>Razina:</t>
  </si>
  <si>
    <t>11</t>
  </si>
  <si>
    <t>P-VRIO</t>
  </si>
  <si>
    <t>OBVEZE</t>
  </si>
  <si>
    <t>Oznaka razdoblja:</t>
  </si>
  <si>
    <t>Obrazac</t>
  </si>
  <si>
    <t>Opis stavke</t>
  </si>
  <si>
    <t>Šifra</t>
  </si>
  <si>
    <t>RAS-funkcijski</t>
  </si>
  <si>
    <t>-</t>
  </si>
  <si>
    <t>Obveznik:</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</si>
  <si>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</si>
  <si>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</si>
  <si>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</si>
  <si>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</si>
  <si>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</si>
  <si>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</si>
  <si>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</si>
  <si>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</si>
  <si>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</si>
  <si>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Prihodi od poreza (šifre 611+612+613+614+615+616)</t>
  </si>
  <si>
    <t>61</t>
  </si>
  <si>
    <t>611</t>
  </si>
  <si>
    <t>6111</t>
  </si>
  <si>
    <t>6112</t>
  </si>
  <si>
    <t>6113</t>
  </si>
  <si>
    <t>6114</t>
  </si>
  <si>
    <t>6115</t>
  </si>
  <si>
    <t>6116</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</si>
  <si>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</si>
  <si>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</si>
  <si>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</si>
  <si>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</si>
  <si>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</si>
  <si>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</si>
  <si>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</si>
  <si>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</si>
  <si>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</si>
  <si>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</si>
  <si>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</si>
  <si>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</si>
  <si>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</si>
  <si>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</si>
  <si>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</si>
  <si>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</si>
  <si>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</si>
  <si>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6131</t>
  </si>
  <si>
    <t>Porez na nasljedstva i darove</t>
  </si>
  <si>
    <t>6132</t>
  </si>
  <si>
    <t>Porez na kapitalne i financijske transakcije</t>
  </si>
  <si>
    <t>6133</t>
  </si>
  <si>
    <t>Povremeni porezi na imovinu</t>
  </si>
  <si>
    <t>6134</t>
  </si>
  <si>
    <t>Ostali stalni porezi na imovinu</t>
  </si>
  <si>
    <t>6135</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</si>
  <si>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</si>
  <si>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</si>
  <si>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</si>
  <si>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</si>
  <si>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</si>
  <si>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</si>
  <si>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</si>
  <si>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</si>
  <si>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</si>
  <si>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</si>
  <si>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</si>
  <si>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</si>
  <si>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</si>
  <si>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</si>
  <si>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</si>
  <si>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</si>
  <si>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</si>
  <si>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</si>
  <si>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</si>
  <si>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</si>
  <si>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</si>
  <si>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</si>
  <si>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</si>
  <si>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</si>
  <si>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</si>
  <si>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</si>
  <si>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</si>
  <si>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</si>
  <si>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</si>
  <si>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</si>
  <si>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</si>
  <si>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</si>
  <si>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</si>
  <si>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</si>
  <si>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</si>
  <si>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</si>
  <si>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</si>
  <si>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</si>
  <si>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</si>
  <si>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</si>
  <si>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</si>
  <si>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</si>
  <si>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</si>
  <si>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</si>
  <si>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</si>
  <si>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</si>
  <si>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</si>
  <si>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</si>
  <si>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</si>
  <si>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</si>
  <si>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</si>
  <si>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</si>
  <si>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</si>
  <si>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</si>
  <si>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</si>
  <si>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</si>
  <si>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</si>
  <si>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</si>
  <si>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633</t>
  </si>
  <si>
    <t>6331</t>
  </si>
  <si>
    <t>6332</t>
  </si>
  <si>
    <t>Pomoći od izvanproračunskih korisnika (šifre 6341+6342)</t>
  </si>
  <si>
    <t>634</t>
  </si>
  <si>
    <t>Tekuće pomoći od izvanproračunskih korisnika</t>
  </si>
  <si>
    <t>6341</t>
  </si>
  <si>
    <t xml:space="preserve">Kapitalne pomoći od izvanproračunskih korisnika </t>
  </si>
  <si>
    <t>6342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</si>
  <si>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</si>
  <si>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</si>
  <si>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</si>
  <si>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</si>
  <si>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</si>
  <si>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</si>
  <si>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</si>
  <si>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</si>
  <si>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</si>
  <si>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</si>
  <si>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</si>
  <si>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</si>
  <si>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6371</t>
  </si>
  <si>
    <t>6372</t>
  </si>
  <si>
    <t>638</t>
  </si>
  <si>
    <t>6381</t>
  </si>
  <si>
    <t>6382</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</si>
  <si>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</si>
  <si>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</si>
  <si>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</si>
  <si>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</si>
  <si>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</si>
  <si>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</si>
  <si>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</si>
  <si>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</si>
  <si>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</si>
  <si>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</si>
  <si>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</si>
  <si>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</si>
  <si>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</si>
  <si>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</si>
  <si>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</si>
  <si>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</si>
  <si>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</si>
  <si>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</si>
  <si>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</si>
  <si>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</si>
  <si>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</si>
  <si>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</si>
  <si>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</si>
  <si>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</si>
  <si>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</si>
  <si>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</si>
  <si>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</si>
  <si>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</si>
  <si>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</si>
  <si>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</si>
  <si>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</si>
  <si>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</si>
  <si>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</si>
  <si>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</si>
  <si>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</si>
  <si>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</si>
  <si>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</si>
  <si>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</si>
  <si>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</si>
  <si>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</si>
  <si>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</si>
  <si>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</si>
  <si>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</si>
  <si>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</si>
  <si>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</si>
  <si>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</si>
  <si>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</si>
  <si>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</si>
  <si>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</si>
  <si>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</si>
  <si>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</si>
  <si>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</si>
  <si>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</si>
  <si>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</si>
  <si>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</si>
  <si>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</si>
  <si>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</si>
  <si>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</si>
  <si>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</si>
  <si>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</si>
  <si>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</si>
  <si>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</si>
  <si>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</si>
  <si>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</si>
  <si>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</si>
  <si>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</si>
  <si>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</si>
  <si>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</si>
  <si>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</si>
  <si>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</si>
  <si>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</si>
  <si>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</si>
  <si>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</si>
  <si>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</si>
  <si>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</si>
  <si>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</si>
  <si>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</si>
  <si>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</si>
  <si>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</si>
  <si>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</si>
  <si>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</si>
  <si>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</si>
  <si>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</si>
  <si>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</si>
  <si>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</si>
  <si>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</si>
  <si>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</si>
  <si>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</si>
  <si>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</si>
  <si>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</si>
  <si>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</si>
  <si>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</si>
  <si>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</si>
  <si>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</si>
  <si>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</si>
  <si>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</si>
  <si>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</si>
  <si>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</si>
  <si>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</si>
  <si>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</si>
  <si>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</si>
  <si>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</si>
  <si>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</si>
  <si>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</si>
  <si>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</si>
  <si>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</si>
  <si>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</si>
  <si>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</si>
  <si>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</si>
  <si>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</si>
  <si>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</si>
  <si>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</si>
  <si>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</si>
  <si>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6711</t>
  </si>
  <si>
    <t>Prihodi iz nadležnog proračuna za financiranje rashoda za nabavu nefinancijske imovine</t>
  </si>
  <si>
    <t>6712</t>
  </si>
  <si>
    <t>6714</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</si>
  <si>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</si>
  <si>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</si>
  <si>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</si>
  <si>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</si>
  <si>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</si>
  <si>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</si>
  <si>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</si>
  <si>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</si>
  <si>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</si>
  <si>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</si>
  <si>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</si>
  <si>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</si>
  <si>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6814</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</si>
  <si>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</si>
  <si>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</si>
  <si>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</si>
  <si>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</si>
  <si>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</si>
  <si>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</si>
  <si>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</si>
  <si>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</si>
  <si>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</si>
  <si>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</si>
  <si>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</si>
  <si>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</si>
  <si>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</si>
  <si>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</si>
  <si>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</si>
  <si>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</si>
  <si>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</si>
  <si>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</si>
  <si>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</si>
  <si>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</si>
  <si>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</si>
  <si>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</si>
  <si>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</si>
  <si>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</si>
  <si>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</si>
  <si>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</si>
  <si>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</si>
  <si>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</si>
  <si>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</si>
  <si>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</si>
  <si>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</si>
  <si>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</si>
  <si>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</si>
  <si>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</si>
  <si>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</si>
  <si>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</si>
  <si>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</si>
  <si>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</si>
  <si>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</si>
  <si>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</si>
  <si>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</si>
  <si>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</si>
  <si>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</si>
  <si>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</si>
  <si>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</si>
  <si>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</si>
  <si>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</si>
  <si>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</si>
  <si>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</si>
  <si>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</si>
  <si>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</si>
  <si>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</si>
  <si>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</si>
  <si>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</si>
  <si>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3225</t>
  </si>
  <si>
    <t>Vojna sredstva za jednokratnu upotrebu</t>
  </si>
  <si>
    <t>3226</t>
  </si>
  <si>
    <t>Službena, radna i zaštitna odjeća i obuća</t>
  </si>
  <si>
    <t>3227</t>
  </si>
  <si>
    <t>Rashodi za usluge (šifre 3231 do 3239)</t>
  </si>
  <si>
    <t>323</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</si>
  <si>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</si>
  <si>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</si>
  <si>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</si>
  <si>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</si>
  <si>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</si>
  <si>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</si>
  <si>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</si>
  <si>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</si>
  <si>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</si>
  <si>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</si>
  <si>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</si>
  <si>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</si>
  <si>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</si>
  <si>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</si>
  <si>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</si>
  <si>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</si>
  <si>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</si>
  <si>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</si>
  <si>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</si>
  <si>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</si>
  <si>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</si>
  <si>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</si>
  <si>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</si>
  <si>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</si>
  <si>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</si>
  <si>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</si>
  <si>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</si>
  <si>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</si>
  <si>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</si>
  <si>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</si>
  <si>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</si>
  <si>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</si>
  <si>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</si>
  <si>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</si>
  <si>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</si>
  <si>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</si>
  <si>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</si>
  <si>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</si>
  <si>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</si>
  <si>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</si>
  <si>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</si>
  <si>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</si>
  <si>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</si>
  <si>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</si>
  <si>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</si>
  <si>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</si>
  <si>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</si>
  <si>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</si>
  <si>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</si>
  <si>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</si>
  <si>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</si>
  <si>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</si>
  <si>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</si>
  <si>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</si>
  <si>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</si>
  <si>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</si>
  <si>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</si>
  <si>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</si>
  <si>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</si>
  <si>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</si>
  <si>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</si>
  <si>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</si>
  <si>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</si>
  <si>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</si>
  <si>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</si>
  <si>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</si>
  <si>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</si>
  <si>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</si>
  <si>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</si>
  <si>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</si>
  <si>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</si>
  <si>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</si>
  <si>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</si>
  <si>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</si>
  <si>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</si>
  <si>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351</t>
  </si>
  <si>
    <t>Subvencije kreditnim i ostalim financijskim institucijama u javnom sektoru</t>
  </si>
  <si>
    <t>3511</t>
  </si>
  <si>
    <t>Subvencije trgovačkim društvima u javnom sektoru</t>
  </si>
  <si>
    <t>3512</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</si>
  <si>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</si>
  <si>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</si>
  <si>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</si>
  <si>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</si>
  <si>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</si>
  <si>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</si>
  <si>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</si>
  <si>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</si>
  <si>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</si>
  <si>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</si>
  <si>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</si>
  <si>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</si>
  <si>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</si>
  <si>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</si>
  <si>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</si>
  <si>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</si>
  <si>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</si>
  <si>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</si>
  <si>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</si>
  <si>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</si>
  <si>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</si>
  <si>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</si>
  <si>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363</t>
  </si>
  <si>
    <t>3631</t>
  </si>
  <si>
    <t>3632</t>
  </si>
  <si>
    <t>3635</t>
  </si>
  <si>
    <t>3636</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</si>
  <si>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</si>
  <si>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</si>
  <si>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</si>
  <si>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</si>
  <si>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</si>
  <si>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</si>
  <si>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</si>
  <si>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</si>
  <si>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</si>
  <si>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</si>
  <si>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</si>
  <si>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</si>
  <si>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</si>
  <si>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</si>
  <si>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</si>
  <si>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</si>
  <si>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</si>
  <si>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</si>
  <si>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</si>
  <si>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</si>
  <si>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</si>
  <si>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</si>
  <si>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</si>
  <si>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</si>
  <si>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</si>
  <si>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</si>
  <si>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</si>
  <si>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</si>
  <si>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</si>
  <si>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</si>
  <si>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</si>
  <si>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</si>
  <si>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</si>
  <si>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</si>
  <si>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</si>
  <si>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</si>
  <si>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</si>
  <si>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</si>
  <si>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</si>
  <si>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</si>
  <si>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</si>
  <si>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</si>
  <si>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</si>
  <si>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</si>
  <si>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</si>
  <si>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</si>
  <si>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</si>
  <si>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</si>
  <si>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</si>
  <si>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</si>
  <si>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</si>
  <si>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</si>
  <si>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</si>
  <si>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</si>
  <si>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</si>
  <si>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</si>
  <si>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</si>
  <si>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</si>
  <si>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</si>
  <si>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</si>
  <si>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</si>
  <si>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</si>
  <si>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</si>
  <si>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</si>
  <si>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</si>
  <si>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</si>
  <si>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</si>
  <si>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</si>
  <si>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</si>
  <si>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</si>
  <si>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</si>
  <si>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</si>
  <si>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</si>
  <si>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</si>
  <si>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</si>
  <si>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</si>
  <si>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</si>
  <si>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</si>
  <si>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</si>
  <si>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</si>
  <si>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</si>
  <si>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</si>
  <si>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</si>
  <si>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</si>
  <si>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3862</t>
  </si>
  <si>
    <t>Kapitalne pomoći poljoprivrednicima i obrtnicima</t>
  </si>
  <si>
    <t>3863</t>
  </si>
  <si>
    <t>3864</t>
  </si>
  <si>
    <t xml:space="preserve">Kapitalne pomoći iz EU sredstava </t>
  </si>
  <si>
    <t>3865</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</si>
  <si>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</si>
  <si>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</si>
  <si>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</si>
  <si>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</si>
  <si>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</si>
  <si>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</si>
  <si>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</si>
  <si>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</si>
  <si>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</si>
  <si>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</si>
  <si>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</si>
  <si>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</si>
  <si>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</si>
  <si>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</si>
  <si>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</si>
  <si>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</si>
  <si>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</si>
  <si>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</si>
  <si>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</si>
  <si>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96</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</si>
  <si>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</si>
  <si>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</si>
  <si>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</si>
  <si>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</si>
  <si>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</si>
  <si>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</si>
  <si>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</si>
  <si>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</si>
  <si>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</si>
  <si>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</si>
  <si>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</si>
  <si>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</si>
  <si>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</si>
  <si>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</si>
  <si>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</si>
  <si>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</si>
  <si>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</si>
  <si>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</si>
  <si>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</si>
  <si>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</si>
  <si>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</si>
  <si>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</si>
  <si>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</si>
  <si>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</si>
  <si>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</si>
  <si>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</si>
  <si>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</si>
  <si>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</si>
  <si>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</si>
  <si>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</si>
  <si>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</si>
  <si>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</si>
  <si>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</si>
  <si>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</si>
  <si>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</si>
  <si>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</si>
  <si>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</si>
  <si>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</si>
  <si>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</si>
  <si>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</si>
  <si>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</si>
  <si>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</si>
  <si>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</si>
  <si>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</si>
  <si>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</si>
  <si>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</si>
  <si>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</si>
  <si>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</si>
  <si>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</si>
  <si>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</si>
  <si>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</si>
  <si>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</si>
  <si>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</si>
  <si>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</si>
  <si>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</si>
  <si>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</si>
  <si>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</si>
  <si>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</si>
  <si>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</si>
  <si>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</si>
  <si>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</si>
  <si>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</si>
  <si>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</si>
  <si>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</si>
  <si>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</si>
  <si>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</si>
  <si>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</si>
  <si>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</si>
  <si>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</si>
  <si>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</si>
  <si>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</si>
  <si>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</si>
  <si>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</si>
  <si>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</si>
  <si>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</si>
  <si>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</si>
  <si>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</si>
  <si>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</si>
  <si>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</si>
  <si>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</si>
  <si>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</si>
  <si>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</si>
  <si>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</si>
  <si>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</si>
  <si>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</si>
  <si>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</si>
  <si>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</si>
  <si>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</si>
  <si>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</si>
  <si>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</si>
  <si>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</si>
  <si>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</si>
  <si>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</si>
  <si>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</si>
  <si>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</si>
  <si>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</si>
  <si>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</si>
  <si>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</si>
  <si>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</si>
  <si>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</si>
  <si>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</si>
  <si>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</si>
  <si>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</si>
  <si>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</si>
  <si>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</si>
  <si>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</si>
  <si>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</si>
  <si>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</si>
  <si>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</si>
  <si>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</si>
  <si>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</si>
  <si>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</si>
  <si>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</si>
  <si>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</si>
  <si>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</si>
  <si>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</si>
  <si>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</si>
  <si>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</si>
  <si>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</si>
  <si>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</si>
  <si>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</si>
  <si>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</si>
  <si>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</si>
  <si>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</si>
  <si>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</si>
  <si>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</si>
  <si>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</si>
  <si>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</si>
  <si>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</si>
  <si>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</si>
  <si>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</si>
  <si>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</si>
  <si>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</si>
  <si>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</si>
  <si>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</si>
  <si>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</si>
  <si>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</si>
  <si>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</si>
  <si>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</si>
  <si>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</si>
  <si>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</si>
  <si>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</si>
  <si>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</si>
  <si>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</si>
  <si>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</si>
  <si>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</si>
  <si>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</si>
  <si>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</si>
  <si>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</si>
  <si>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</si>
  <si>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</si>
  <si>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</si>
  <si>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</si>
  <si>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</si>
  <si>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</si>
  <si>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</si>
  <si>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</si>
  <si>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</si>
  <si>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</si>
  <si>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</si>
  <si>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</si>
  <si>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</si>
  <si>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</si>
  <si>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</si>
  <si>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</si>
  <si>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</si>
  <si>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</si>
  <si>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</si>
  <si>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</si>
  <si>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</si>
  <si>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</si>
  <si>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</si>
  <si>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</si>
  <si>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</si>
  <si>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</si>
  <si>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</si>
  <si>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</si>
  <si>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</si>
  <si>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</si>
  <si>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</si>
  <si>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</si>
  <si>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</si>
  <si>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</si>
  <si>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</si>
  <si>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</si>
  <si>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</si>
  <si>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</si>
  <si>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</si>
  <si>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</si>
  <si>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</si>
  <si>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</si>
  <si>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</si>
  <si>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</si>
  <si>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</si>
  <si>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</si>
  <si>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</si>
  <si>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</si>
  <si>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</si>
  <si>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</si>
  <si>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</si>
  <si>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</si>
  <si>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</si>
  <si>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</si>
  <si>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</si>
  <si>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</si>
  <si>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</si>
  <si>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</si>
  <si>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</si>
  <si>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</si>
  <si>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</si>
  <si>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</si>
  <si>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96,97</t>
  </si>
  <si>
    <t>Primici i izdaci</t>
  </si>
  <si>
    <t>Primici od financijske imovine i zaduživanja (šifre 81+82+83+84+85)</t>
  </si>
  <si>
    <t>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</si>
  <si>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</si>
  <si>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</si>
  <si>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</si>
  <si>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</si>
  <si>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</si>
  <si>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</si>
  <si>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</si>
  <si>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</si>
  <si>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</si>
  <si>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</si>
  <si>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</si>
  <si>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</si>
  <si>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</si>
  <si>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</si>
  <si>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</si>
  <si>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</si>
  <si>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</si>
  <si>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</si>
  <si>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</si>
  <si>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</si>
  <si>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</si>
  <si>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</si>
  <si>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</si>
  <si>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</si>
  <si>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</si>
  <si>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</si>
  <si>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</si>
  <si>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</si>
  <si>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</si>
  <si>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</si>
  <si>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</si>
  <si>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</si>
  <si>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</si>
  <si>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</si>
  <si>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</si>
  <si>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</si>
  <si>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</si>
  <si>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</si>
  <si>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</si>
  <si>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</si>
  <si>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</si>
  <si>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</si>
  <si>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</si>
  <si>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</si>
  <si>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</si>
  <si>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</si>
  <si>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</si>
  <si>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</si>
  <si>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</si>
  <si>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</si>
  <si>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</si>
  <si>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</si>
  <si>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</si>
  <si>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</si>
  <si>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</si>
  <si>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</si>
  <si>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</si>
  <si>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</si>
  <si>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</si>
  <si>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</si>
  <si>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</si>
  <si>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</si>
  <si>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</si>
  <si>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</si>
  <si>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</si>
  <si>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8177</t>
  </si>
  <si>
    <t>818</t>
  </si>
  <si>
    <t>Primici od povrata jamčevnih pologa</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</si>
  <si>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</si>
  <si>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</si>
  <si>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</si>
  <si>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</si>
  <si>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</si>
  <si>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</si>
  <si>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</si>
  <si>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</si>
  <si>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</si>
  <si>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</si>
  <si>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</si>
  <si>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</si>
  <si>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</si>
  <si>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</si>
  <si>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</si>
  <si>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</si>
  <si>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</si>
  <si>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</si>
  <si>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</si>
  <si>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</si>
  <si>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</si>
  <si>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</si>
  <si>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</si>
  <si>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</si>
  <si>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</si>
  <si>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</si>
  <si>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</si>
  <si>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</si>
  <si>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</si>
  <si>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</si>
  <si>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</si>
  <si>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</si>
  <si>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</si>
  <si>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</si>
  <si>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</si>
  <si>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</si>
  <si>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</si>
  <si>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</si>
  <si>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</si>
  <si>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</si>
  <si>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</si>
  <si>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</si>
  <si>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</si>
  <si>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</si>
  <si>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</si>
  <si>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</si>
  <si>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</si>
  <si>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</si>
  <si>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</si>
  <si>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</si>
  <si>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</si>
  <si>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</si>
  <si>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</si>
  <si>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</si>
  <si>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</si>
  <si>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</si>
  <si>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</si>
  <si>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</si>
  <si>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</si>
  <si>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</si>
  <si>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</si>
  <si>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</si>
  <si>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</si>
  <si>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</si>
  <si>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</si>
  <si>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</si>
  <si>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</si>
  <si>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</si>
  <si>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</si>
  <si>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</si>
  <si>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</si>
  <si>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</si>
  <si>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</si>
  <si>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</si>
  <si>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</si>
  <si>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</si>
  <si>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</si>
  <si>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</si>
  <si>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</si>
  <si>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</si>
  <si>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</si>
  <si>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</si>
  <si>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</si>
  <si>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</si>
  <si>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</si>
  <si>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</si>
  <si>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</si>
  <si>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</si>
  <si>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</si>
  <si>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</si>
  <si>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</si>
  <si>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</si>
  <si>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</si>
  <si>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</si>
  <si>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</si>
  <si>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</si>
  <si>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</si>
  <si>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</si>
  <si>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</si>
  <si>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</si>
  <si>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</si>
  <si>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</si>
  <si>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</si>
  <si>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</si>
  <si>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</si>
  <si>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</si>
  <si>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</si>
  <si>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</si>
  <si>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</si>
  <si>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</si>
  <si>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</si>
  <si>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</si>
  <si>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</si>
  <si>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</si>
  <si>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</si>
  <si>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</si>
  <si>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</si>
  <si>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</si>
  <si>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</si>
  <si>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</si>
  <si>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</si>
  <si>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</si>
  <si>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</si>
  <si>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</si>
  <si>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</si>
  <si>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</si>
  <si>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</si>
  <si>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</si>
  <si>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</si>
  <si>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</si>
  <si>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</si>
  <si>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</si>
  <si>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</si>
  <si>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</si>
  <si>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</si>
  <si>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</si>
  <si>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</si>
  <si>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</si>
  <si>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</si>
  <si>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</si>
  <si>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</si>
  <si>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</si>
  <si>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</si>
  <si>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</si>
  <si>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</si>
  <si>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</si>
  <si>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</si>
  <si>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</si>
  <si>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</si>
  <si>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</si>
  <si>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</si>
  <si>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</si>
  <si>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</si>
  <si>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</si>
  <si>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</si>
  <si>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</si>
  <si>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</si>
  <si>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</si>
  <si>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</si>
  <si>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</si>
  <si>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</si>
  <si>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</si>
  <si>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</si>
  <si>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</si>
  <si>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</si>
  <si>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</si>
  <si>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</si>
  <si>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</si>
  <si>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</si>
  <si>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</si>
  <si>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</si>
  <si>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</si>
  <si>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</si>
  <si>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</si>
  <si>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</si>
  <si>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</si>
  <si>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</si>
  <si>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</si>
  <si>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</si>
  <si>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</si>
  <si>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</si>
  <si>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</si>
  <si>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</si>
  <si>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</si>
  <si>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</si>
  <si>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</si>
  <si>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</si>
  <si>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</si>
  <si>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</si>
  <si>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</si>
  <si>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</si>
  <si>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</si>
  <si>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</si>
  <si>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</si>
  <si>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</si>
  <si>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</si>
  <si>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</si>
  <si>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</si>
  <si>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</si>
  <si>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</si>
  <si>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5177</t>
  </si>
  <si>
    <t>518</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</si>
  <si>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</si>
  <si>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</si>
  <si>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</si>
  <si>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</si>
  <si>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</si>
  <si>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</si>
  <si>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</si>
  <si>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</si>
  <si>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</si>
  <si>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</si>
  <si>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</si>
  <si>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</si>
  <si>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</si>
  <si>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</si>
  <si>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</si>
  <si>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</si>
  <si>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</si>
  <si>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</si>
  <si>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</si>
  <si>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</si>
  <si>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53</t>
  </si>
  <si>
    <t>531</t>
  </si>
  <si>
    <t>5312</t>
  </si>
  <si>
    <t>5313</t>
  </si>
  <si>
    <t>5314</t>
  </si>
  <si>
    <t>532</t>
  </si>
  <si>
    <t>Dionice i udjeli u glavnici trgovačkih društava u javnom sektoru</t>
  </si>
  <si>
    <t>5321</t>
  </si>
  <si>
    <t>533</t>
  </si>
  <si>
    <t>Dionice i udjeli u glavnici tuzemnih kreditnih i ostalih financijskih institucija izvan javnog sektora</t>
  </si>
  <si>
    <t>5331</t>
  </si>
  <si>
    <t>Dionice i udjeli u glavnici inozemnih kreditnih i ostalih financijskih institucija</t>
  </si>
  <si>
    <t>5332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</si>
  <si>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</si>
  <si>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</si>
  <si>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</si>
  <si>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</si>
  <si>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</si>
  <si>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</si>
  <si>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</si>
  <si>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</si>
  <si>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</si>
  <si>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</si>
  <si>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</si>
  <si>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</si>
  <si>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</si>
  <si>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</si>
  <si>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</si>
  <si>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</si>
  <si>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</si>
  <si>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</si>
  <si>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</si>
  <si>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</si>
  <si>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</si>
  <si>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</si>
  <si>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</si>
  <si>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</si>
  <si>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</si>
  <si>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</si>
  <si>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</si>
  <si>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</si>
  <si>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</si>
  <si>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</si>
  <si>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</si>
  <si>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</si>
  <si>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</si>
  <si>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</si>
  <si>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</si>
  <si>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</si>
  <si>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</si>
  <si>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</si>
  <si>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</si>
  <si>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</si>
  <si>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</si>
  <si>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</si>
  <si>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</si>
  <si>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</si>
  <si>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</si>
  <si>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</si>
  <si>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</si>
  <si>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</si>
  <si>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</si>
  <si>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</si>
  <si>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</si>
  <si>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</si>
  <si>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</si>
  <si>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</si>
  <si>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</si>
  <si>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</si>
  <si>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</si>
  <si>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</si>
  <si>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</si>
  <si>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</si>
  <si>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</si>
  <si>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</si>
  <si>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</si>
  <si>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</si>
  <si>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</si>
  <si>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</si>
  <si>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5477</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</si>
  <si>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</si>
  <si>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</si>
  <si>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</si>
  <si>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</si>
  <si>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</si>
  <si>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</si>
  <si>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</si>
  <si>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</si>
  <si>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</si>
  <si>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</si>
  <si>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</si>
  <si>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</si>
  <si>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</si>
  <si>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</si>
  <si>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</si>
  <si>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</si>
  <si>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</si>
  <si>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</si>
  <si>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</si>
  <si>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</si>
  <si>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</si>
  <si>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</si>
  <si>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</si>
  <si>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</si>
  <si>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</si>
  <si>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</si>
  <si>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</si>
  <si>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</si>
  <si>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</si>
  <si>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</si>
  <si>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</si>
  <si>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</si>
  <si>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</si>
  <si>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</si>
  <si>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</si>
  <si>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</si>
  <si>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</si>
  <si>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</si>
  <si>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</si>
  <si>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</si>
  <si>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</si>
  <si>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</si>
  <si>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</si>
  <si>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</si>
  <si>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</si>
  <si>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</si>
  <si>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</si>
  <si>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</si>
  <si>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</si>
  <si>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</si>
  <si>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</si>
  <si>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</si>
  <si>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</si>
  <si>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</si>
  <si>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</si>
  <si>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</si>
  <si>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</si>
  <si>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</si>
  <si>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</si>
  <si>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</si>
  <si>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</si>
  <si>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</si>
  <si>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</si>
  <si>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</si>
  <si>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</si>
  <si>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</si>
  <si>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</si>
  <si>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</si>
  <si>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</si>
  <si>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</si>
  <si>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</si>
  <si>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</si>
  <si>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</si>
  <si>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</si>
  <si>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</si>
  <si>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</si>
  <si>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</si>
  <si>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</si>
  <si>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</si>
  <si>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</si>
  <si>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</si>
  <si>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</si>
  <si>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</si>
  <si>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</si>
  <si>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</si>
  <si>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</si>
  <si>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</si>
  <si>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</si>
  <si>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</si>
  <si>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</si>
  <si>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</si>
  <si>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63416</t>
  </si>
  <si>
    <t xml:space="preserve">Kapitalne pomoći od HZMO-a, HZZ-a i HZZO-a </t>
  </si>
  <si>
    <t>63424</t>
  </si>
  <si>
    <t>Kapitalne pomoći od ostalih izvanproračunskih korisnika državnog proračuna</t>
  </si>
  <si>
    <t>63425</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</si>
  <si>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</si>
  <si>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</si>
  <si>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</si>
  <si>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</si>
  <si>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</si>
  <si>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</si>
  <si>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</si>
  <si>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</si>
  <si>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</si>
  <si>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</si>
  <si>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</si>
  <si>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</si>
  <si>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</si>
  <si>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</si>
  <si>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</si>
  <si>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Povrat pomoći danih proračunskim korisnicima državnog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</si>
  <si>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</si>
  <si>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</si>
  <si>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</si>
  <si>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</si>
  <si>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</si>
  <si>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</si>
  <si>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</si>
  <si>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</si>
  <si>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</si>
  <si>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</si>
  <si>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</si>
  <si>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</si>
  <si>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</si>
  <si>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</si>
  <si>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</si>
  <si>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</si>
  <si>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</si>
  <si>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</si>
  <si>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</si>
  <si>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</si>
  <si>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</si>
  <si>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</si>
  <si>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</si>
  <si>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</si>
  <si>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</si>
  <si>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</si>
  <si>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</si>
  <si>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</si>
  <si>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</si>
  <si>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</si>
  <si>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</si>
  <si>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</si>
  <si>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</si>
  <si>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</si>
  <si>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</si>
  <si>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</si>
  <si>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</si>
  <si>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</si>
  <si>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</si>
  <si>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</si>
  <si>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</si>
  <si>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</si>
  <si>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</si>
  <si>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</si>
  <si>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</si>
  <si>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</si>
  <si>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</si>
  <si>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</si>
  <si>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</si>
  <si>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</si>
  <si>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</si>
  <si>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</si>
  <si>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</si>
  <si>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</si>
  <si>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</si>
  <si>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</si>
  <si>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</si>
  <si>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</si>
  <si>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</si>
  <si>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</si>
  <si>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</si>
  <si>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</si>
  <si>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</si>
  <si>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</si>
  <si>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</si>
  <si>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</si>
  <si>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</si>
  <si>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</si>
  <si>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</si>
  <si>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</si>
  <si>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</si>
  <si>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</si>
  <si>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</si>
  <si>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</si>
  <si>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</si>
  <si>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</si>
  <si>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</si>
  <si>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</si>
  <si>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</si>
  <si>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</si>
  <si>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</si>
  <si>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</si>
  <si>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</si>
  <si>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</si>
  <si>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</si>
  <si>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</si>
  <si>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</si>
  <si>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</si>
  <si>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</si>
  <si>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</si>
  <si>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</si>
  <si>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</si>
  <si>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</si>
  <si>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</si>
  <si>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</si>
  <si>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</si>
  <si>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</si>
  <si>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</si>
  <si>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</si>
  <si>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</si>
  <si>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</si>
  <si>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</si>
  <si>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</si>
  <si>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</si>
  <si>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</si>
  <si>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</si>
  <si>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</si>
  <si>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</si>
  <si>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</si>
  <si>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</si>
  <si>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</si>
  <si>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</si>
  <si>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</si>
  <si>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</si>
  <si>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</si>
  <si>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</si>
  <si>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</si>
  <si>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</si>
  <si>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</si>
  <si>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</si>
  <si>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</si>
  <si>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</si>
  <si>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</si>
  <si>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</si>
  <si>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</si>
  <si>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</si>
  <si>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</si>
  <si>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</si>
  <si>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</si>
  <si>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</si>
  <si>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</si>
  <si>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</si>
  <si>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</si>
  <si>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</si>
  <si>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</si>
  <si>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</si>
  <si>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</si>
  <si>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</si>
  <si>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</si>
  <si>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</si>
  <si>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</si>
  <si>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</si>
  <si>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</si>
  <si>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</si>
  <si>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</si>
  <si>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</si>
  <si>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</si>
  <si>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</si>
  <si>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</si>
  <si>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</si>
  <si>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</si>
  <si>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</si>
  <si>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</si>
  <si>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</si>
  <si>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</si>
  <si>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</si>
  <si>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</si>
  <si>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</si>
  <si>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</si>
  <si>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</si>
  <si>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</si>
  <si>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</si>
  <si>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</si>
  <si>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</si>
  <si>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</si>
  <si>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</si>
  <si>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</si>
  <si>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</si>
  <si>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</si>
  <si>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</si>
  <si>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</si>
  <si>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</si>
  <si>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</si>
  <si>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</si>
  <si>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</si>
  <si>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</si>
  <si>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</si>
  <si>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</si>
  <si>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</si>
  <si>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</si>
  <si>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36366</t>
  </si>
  <si>
    <t>Povrat pomoći primljenih od ostalih izvanproračunskih korisnika državnog proračuna po protestiranim jamstvima</t>
  </si>
  <si>
    <t>36367</t>
  </si>
  <si>
    <t>36631</t>
  </si>
  <si>
    <t>Pomoći proračunskim korisnicima državnog proračuna po protestiranim jamstvima</t>
  </si>
  <si>
    <t>36632</t>
  </si>
  <si>
    <t>36811</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</si>
  <si>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</si>
  <si>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</si>
  <si>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</si>
  <si>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</si>
  <si>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</si>
  <si>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</si>
  <si>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</si>
  <si>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</si>
  <si>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</si>
  <si>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</si>
  <si>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</si>
  <si>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</si>
  <si>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</si>
  <si>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</si>
  <si>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</si>
  <si>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36821</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</si>
  <si>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</si>
  <si>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</si>
  <si>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</si>
  <si>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</si>
  <si>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</si>
  <si>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</si>
  <si>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</si>
  <si>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</si>
  <si>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</si>
  <si>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</si>
  <si>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</si>
  <si>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</si>
  <si>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</si>
  <si>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</si>
  <si>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</si>
  <si>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</si>
  <si>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</si>
  <si>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</si>
  <si>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</si>
  <si>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</si>
  <si>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</si>
  <si>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</si>
  <si>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</si>
  <si>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</si>
  <si>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</si>
  <si>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</si>
  <si>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</si>
  <si>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</si>
  <si>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</si>
  <si>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</si>
  <si>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</si>
  <si>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</si>
  <si>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</si>
  <si>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</si>
  <si>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</si>
  <si>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</si>
  <si>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</si>
  <si>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</si>
  <si>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</si>
  <si>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</si>
  <si>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</si>
  <si>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</si>
  <si>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</si>
  <si>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</si>
  <si>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</si>
  <si>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</si>
  <si>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</si>
  <si>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</si>
  <si>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</si>
  <si>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</si>
  <si>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</si>
  <si>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</si>
  <si>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</si>
  <si>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</si>
  <si>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</si>
  <si>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</si>
  <si>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</si>
  <si>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</si>
  <si>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</si>
  <si>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</si>
  <si>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</si>
  <si>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</si>
  <si>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</si>
  <si>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</si>
  <si>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</si>
  <si>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</si>
  <si>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</si>
  <si>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</si>
  <si>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</si>
  <si>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</si>
  <si>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</si>
  <si>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</si>
  <si>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</si>
  <si>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</si>
  <si>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</si>
  <si>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</si>
  <si>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</si>
  <si>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</si>
  <si>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</si>
  <si>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</si>
  <si>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</si>
  <si>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</si>
  <si>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</si>
  <si>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</si>
  <si>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</si>
  <si>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</si>
  <si>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</si>
  <si>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</si>
  <si>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</si>
  <si>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</si>
  <si>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</si>
  <si>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</si>
  <si>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</si>
  <si>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</si>
  <si>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</si>
  <si>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</si>
  <si>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</si>
  <si>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</si>
  <si>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</si>
  <si>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</si>
  <si>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</si>
  <si>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</si>
  <si>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</si>
  <si>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</si>
  <si>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</si>
  <si>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</si>
  <si>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</si>
  <si>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</si>
  <si>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</si>
  <si>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</si>
  <si>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</si>
  <si>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</si>
  <si>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</si>
  <si>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</si>
  <si>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</si>
  <si>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</si>
  <si>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</si>
  <si>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</si>
  <si>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</si>
  <si>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</si>
  <si>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</si>
  <si>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</si>
  <si>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</si>
  <si>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</si>
  <si>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</si>
  <si>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</si>
  <si>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</si>
  <si>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</si>
  <si>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</si>
  <si>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</si>
  <si>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</si>
  <si>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</si>
  <si>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</si>
  <si>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</si>
  <si>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</si>
  <si>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</si>
  <si>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</si>
  <si>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</si>
  <si>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</si>
  <si>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</si>
  <si>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81771</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</si>
  <si>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</si>
  <si>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</si>
  <si>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</si>
  <si>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</si>
  <si>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</si>
  <si>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</si>
  <si>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</si>
  <si>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</si>
  <si>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</si>
  <si>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</si>
  <si>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</si>
  <si>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</si>
  <si>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</si>
  <si>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</si>
  <si>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</si>
  <si>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</si>
  <si>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zajmovi od osiguravajućih društava u javnom sektoru - dugoročni</t>
  </si>
  <si>
    <t>84232</t>
  </si>
  <si>
    <t>Primljeni zajmovi od ostalih financijskih institucija u javnom sektoru - dugoročni</t>
  </si>
  <si>
    <t>84242</t>
  </si>
  <si>
    <t>84243</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</si>
  <si>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</si>
  <si>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</si>
  <si>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</si>
  <si>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</si>
  <si>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</si>
  <si>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</si>
  <si>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</si>
  <si>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zajmovi od tuzemnih osiguravajućih društava izvan javnog sektora - dugoročni</t>
  </si>
  <si>
    <t>84442</t>
  </si>
  <si>
    <t>Primljeni zajmovi od ostalih tuzemnih financijskih institucija izvan javnog sektora - dugoročni</t>
  </si>
  <si>
    <t>84452</t>
  </si>
  <si>
    <t>84453</t>
  </si>
  <si>
    <t>Primljeni krediti od inozemnih kreditnih institucija - kratkoročni</t>
  </si>
  <si>
    <t>84461</t>
  </si>
  <si>
    <t>Primljeni krediti od inozemnih kreditnih institucija - dugoročni</t>
  </si>
  <si>
    <t>84462</t>
  </si>
  <si>
    <t>84463</t>
  </si>
  <si>
    <t>Primljeni zajmovi od inozemnih osiguravajućih društava - dugoročni</t>
  </si>
  <si>
    <t>84472</t>
  </si>
  <si>
    <t>Primljeni zajmovi od ostalih inozemnih financijskih institucija - dugoročni</t>
  </si>
  <si>
    <t>84482</t>
  </si>
  <si>
    <t>84483</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</si>
  <si>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</si>
  <si>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</si>
  <si>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</si>
  <si>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</si>
  <si>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</si>
  <si>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</si>
  <si>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</si>
  <si>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</si>
  <si>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</si>
  <si>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</si>
  <si>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</si>
  <si>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</si>
  <si>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</si>
  <si>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</si>
  <si>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</si>
  <si>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</si>
  <si>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</si>
  <si>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</si>
  <si>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</si>
  <si>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</si>
  <si>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</si>
  <si>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</si>
  <si>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</si>
  <si>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</si>
  <si>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</si>
  <si>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</si>
  <si>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</si>
  <si>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</si>
  <si>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</si>
  <si>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</si>
  <si>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</si>
  <si>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84772</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</si>
  <si>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</si>
  <si>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</si>
  <si>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</si>
  <si>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</si>
  <si>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</si>
  <si>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</si>
  <si>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</si>
  <si>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</si>
  <si>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</si>
  <si>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</si>
  <si>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</si>
  <si>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</si>
  <si>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</si>
  <si>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</si>
  <si>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</si>
  <si>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</si>
  <si>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</si>
  <si>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</si>
  <si>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</si>
  <si>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</si>
  <si>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</si>
  <si>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</si>
  <si>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</si>
  <si>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</si>
  <si>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</si>
  <si>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</si>
  <si>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</si>
  <si>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</si>
  <si>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</si>
  <si>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</si>
  <si>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</si>
  <si>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</si>
  <si>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</si>
  <si>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</si>
  <si>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</si>
  <si>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</si>
  <si>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</si>
  <si>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</si>
  <si>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</si>
  <si>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</si>
  <si>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</si>
  <si>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</si>
  <si>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</si>
  <si>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</si>
  <si>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</si>
  <si>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</si>
  <si>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</si>
  <si>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</si>
  <si>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</si>
  <si>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</si>
  <si>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</si>
  <si>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</si>
  <si>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51771</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</si>
  <si>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</si>
  <si>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</si>
  <si>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</si>
  <si>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</si>
  <si>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</si>
  <si>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</si>
  <si>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</si>
  <si>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</si>
  <si>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</si>
  <si>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</si>
  <si>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</si>
  <si>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</si>
  <si>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</si>
  <si>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</si>
  <si>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</si>
  <si>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</si>
  <si>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</si>
  <si>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</si>
  <si>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</si>
  <si>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</si>
  <si>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</si>
  <si>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</si>
  <si>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</si>
  <si>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</si>
  <si>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</si>
  <si>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</si>
  <si>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</si>
  <si>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</si>
  <si>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</si>
  <si>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</si>
  <si>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</si>
  <si>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primljenih kredita od inozemnih kreditnih institucija – kratkoročnih</t>
  </si>
  <si>
    <t>54461</t>
  </si>
  <si>
    <t>Otplata glavnice primljenih kredita od inozemnih kreditnih institucija – dugoročnih</t>
  </si>
  <si>
    <t>54462</t>
  </si>
  <si>
    <t>54463</t>
  </si>
  <si>
    <t>Otplata glavnice primljenih zajmova od inozemnih osiguravajućih društava – dugoročnih</t>
  </si>
  <si>
    <t>54472</t>
  </si>
  <si>
    <t>Otplata glavnice primljenih zajmova od ostalih inozemnih financijskih institucija – dugoročnih</t>
  </si>
  <si>
    <t>54482</t>
  </si>
  <si>
    <t>54483</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</si>
  <si>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</si>
  <si>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</si>
  <si>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</si>
  <si>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</si>
  <si>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</si>
  <si>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</si>
  <si>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</si>
  <si>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</si>
  <si>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</si>
  <si>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</si>
  <si>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</si>
  <si>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</si>
  <si>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</si>
  <si>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</si>
  <si>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</si>
  <si>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</si>
  <si>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</si>
  <si>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</si>
  <si>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</si>
  <si>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</si>
  <si>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</si>
  <si>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</si>
  <si>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</si>
  <si>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</si>
  <si>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</si>
  <si>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</si>
  <si>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</si>
  <si>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</si>
  <si>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</si>
  <si>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</si>
  <si>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54771</t>
  </si>
  <si>
    <t>54772</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</si>
  <si>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</si>
  <si>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</si>
  <si>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</si>
  <si>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</si>
  <si>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</si>
  <si>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</si>
  <si>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</si>
  <si>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</si>
  <si>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</si>
  <si>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26453</t>
  </si>
  <si>
    <t>Obveze za zajmove po faktoringu od ostalih tuzemnih financijskih institucija izvan javnog sektora</t>
  </si>
  <si>
    <t>26454</t>
  </si>
  <si>
    <t>26463</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</si>
  <si>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</si>
  <si>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</si>
  <si>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</si>
  <si>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</si>
  <si>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</si>
  <si>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</si>
  <si>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</si>
  <si>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</si>
  <si>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</si>
  <si>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</si>
  <si>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</si>
  <si>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</si>
  <si>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</si>
  <si>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</si>
  <si>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</si>
  <si>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</si>
  <si>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</si>
  <si>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</si>
  <si>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</si>
  <si>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</si>
  <si>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</si>
  <si>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</si>
  <si>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</si>
  <si>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</si>
  <si>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</si>
  <si>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</si>
  <si>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</si>
  <si>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</si>
  <si>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</si>
  <si>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</si>
  <si>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</si>
  <si>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</si>
  <si>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</si>
  <si>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</si>
  <si>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</si>
  <si>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</si>
  <si>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</si>
  <si>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</si>
  <si>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</si>
  <si>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</si>
  <si>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</si>
  <si>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</si>
  <si>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</si>
  <si>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</si>
  <si>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</si>
  <si>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</si>
  <si>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</si>
  <si>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</si>
  <si>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</si>
  <si>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</si>
  <si>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</si>
  <si>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</si>
  <si>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</si>
  <si>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</si>
  <si>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</si>
  <si>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</si>
  <si>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</si>
  <si>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</si>
  <si>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</si>
  <si>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</si>
  <si>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</si>
  <si>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</si>
  <si>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</si>
  <si>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</si>
  <si>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</si>
  <si>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</si>
  <si>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</si>
  <si>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</si>
  <si>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</si>
  <si>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</si>
  <si>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</si>
  <si>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</si>
  <si>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</si>
  <si>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</si>
  <si>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</si>
  <si>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</si>
  <si>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</si>
  <si>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041</t>
  </si>
  <si>
    <t>042</t>
  </si>
  <si>
    <t>049</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</si>
  <si>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</si>
  <si>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</si>
  <si>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</si>
  <si>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</si>
  <si>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</si>
  <si>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</si>
  <si>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</si>
  <si>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</si>
  <si>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</si>
  <si>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</si>
  <si>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</si>
  <si>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</si>
  <si>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</si>
  <si>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</si>
  <si>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</si>
  <si>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061</t>
  </si>
  <si>
    <t>Zalihe za obavljanje djelatnosti</t>
  </si>
  <si>
    <t>062</t>
  </si>
  <si>
    <t>063</t>
  </si>
  <si>
    <t>Zalihe vojnih sredstava za jednokratnu upotrebu</t>
  </si>
  <si>
    <t>064</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</si>
  <si>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</si>
  <si>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</si>
  <si>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</si>
  <si>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</si>
  <si>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</si>
  <si>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</si>
  <si>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</si>
  <si>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</si>
  <si>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</si>
  <si>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</si>
  <si>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</si>
  <si>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</si>
  <si>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</si>
  <si>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</si>
  <si>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113</t>
  </si>
  <si>
    <t>Novac u blagajni</t>
  </si>
  <si>
    <t>114</t>
  </si>
  <si>
    <t>Vrijednosnice u blagajni</t>
  </si>
  <si>
    <t>12</t>
  </si>
  <si>
    <t>122</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</si>
  <si>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</si>
  <si>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</si>
  <si>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</si>
  <si>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</si>
  <si>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</si>
  <si>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</si>
  <si>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</si>
  <si>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</si>
  <si>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</si>
  <si>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</si>
  <si>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</si>
  <si>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</si>
  <si>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</si>
  <si>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</si>
  <si>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</si>
  <si>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</si>
  <si>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</si>
  <si>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</si>
  <si>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</si>
  <si>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</si>
  <si>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</si>
  <si>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</si>
  <si>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</si>
  <si>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</si>
  <si>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</si>
  <si>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</si>
  <si>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</si>
  <si>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</si>
  <si>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</si>
  <si>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</si>
  <si>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</si>
  <si>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</si>
  <si>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</si>
  <si>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</si>
  <si>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</si>
  <si>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</si>
  <si>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</si>
  <si>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</si>
  <si>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</si>
  <si>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</si>
  <si>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</si>
  <si>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</si>
  <si>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</si>
  <si>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</si>
  <si>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</si>
  <si>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</si>
  <si>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</si>
  <si>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</si>
  <si>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</si>
  <si>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</si>
  <si>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</si>
  <si>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</si>
  <si>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</si>
  <si>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</si>
  <si>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</si>
  <si>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</si>
  <si>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</si>
  <si>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</si>
  <si>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</si>
  <si>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</si>
  <si>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</si>
  <si>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</si>
  <si>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</si>
  <si>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</si>
  <si>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</si>
  <si>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</si>
  <si>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</si>
  <si>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</si>
  <si>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14</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</si>
  <si>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</si>
  <si>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</si>
  <si>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</si>
  <si>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</si>
  <si>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</si>
  <si>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</si>
  <si>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</si>
  <si>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</si>
  <si>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</si>
  <si>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</si>
  <si>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</si>
  <si>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</si>
  <si>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</si>
  <si>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</si>
  <si>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</si>
  <si>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</si>
  <si>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</si>
  <si>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</si>
  <si>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</si>
  <si>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</si>
  <si>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</si>
  <si>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</si>
  <si>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</si>
  <si>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</si>
  <si>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</si>
  <si>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</si>
  <si>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</si>
  <si>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</si>
  <si>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</si>
  <si>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</si>
  <si>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</si>
  <si>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</si>
  <si>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</si>
  <si>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</si>
  <si>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</si>
  <si>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</si>
  <si>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</si>
  <si>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</si>
  <si>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</si>
  <si>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</si>
  <si>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</si>
  <si>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</si>
  <si>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</si>
  <si>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</si>
  <si>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</si>
  <si>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</si>
  <si>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</si>
  <si>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</si>
  <si>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</si>
  <si>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</si>
  <si>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</si>
  <si>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</si>
  <si>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1634</t>
  </si>
  <si>
    <t>Potraživanja za pomoći od izvanproračunskih korisnika</t>
  </si>
  <si>
    <t>1635</t>
  </si>
  <si>
    <t>1636</t>
  </si>
  <si>
    <t>Potraživanja za pomoći proračunskim korisnicima iz proračuna koji im nije nadležan</t>
  </si>
  <si>
    <t>1637</t>
  </si>
  <si>
    <t>1638</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</si>
  <si>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</si>
  <si>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</si>
  <si>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</si>
  <si>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</si>
  <si>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</si>
  <si>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</si>
  <si>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</si>
  <si>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</si>
  <si>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</si>
  <si>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</si>
  <si>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</si>
  <si>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</si>
  <si>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</si>
  <si>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</si>
  <si>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</si>
  <si>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</si>
  <si>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</si>
  <si>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</si>
  <si>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</si>
  <si>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</si>
  <si>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</si>
  <si>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</si>
  <si>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</si>
  <si>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</si>
  <si>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191</t>
  </si>
  <si>
    <t>Rashodi budućih razdoblja</t>
  </si>
  <si>
    <t>192</t>
  </si>
  <si>
    <t>Nedospjela naplata prihoda</t>
  </si>
  <si>
    <t>193</t>
  </si>
  <si>
    <t>Kontinuirani rashodi budućih razdoblja</t>
  </si>
  <si>
    <t>OBVEZE I VLASTITI IZVORI</t>
  </si>
  <si>
    <t>OBVEZE I VLASTITI IZVORI (šifre 2+9)</t>
  </si>
  <si>
    <t>B003</t>
  </si>
  <si>
    <t>2</t>
  </si>
  <si>
    <t>23</t>
  </si>
  <si>
    <t>231</t>
  </si>
  <si>
    <t>Obveze za zaposlene</t>
  </si>
  <si>
    <t>232</t>
  </si>
  <si>
    <t>Obveze za materijalne rashode</t>
  </si>
  <si>
    <t>234</t>
  </si>
  <si>
    <t>Obveze za financijske rashode (šifre 2341 do 2343)</t>
  </si>
  <si>
    <t>2341</t>
  </si>
  <si>
    <t>2342</t>
  </si>
  <si>
    <t>Obveze za kamate na primljene kredite i zajmove</t>
  </si>
  <si>
    <t>2343</t>
  </si>
  <si>
    <t>Obveze za ostale financijske rashode</t>
  </si>
  <si>
    <t>235</t>
  </si>
  <si>
    <t>Obveze za subvencije</t>
  </si>
  <si>
    <t>236</t>
  </si>
  <si>
    <t>237</t>
  </si>
  <si>
    <t>Obveze za naknade građanima i kućanstvima</t>
  </si>
  <si>
    <t>238</t>
  </si>
  <si>
    <t>239</t>
  </si>
  <si>
    <t>Ostale tekuće obveze</t>
  </si>
  <si>
    <t>24</t>
  </si>
  <si>
    <t>Obveze za nabavu nefinancijske imovine</t>
  </si>
  <si>
    <t>25</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</si>
  <si>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</si>
  <si>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</si>
  <si>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</si>
  <si>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</si>
  <si>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</si>
  <si>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</si>
  <si>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</si>
  <si>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</si>
  <si>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</si>
  <si>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</si>
  <si>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</si>
  <si>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</si>
  <si>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</si>
  <si>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</si>
  <si>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</si>
  <si>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</si>
  <si>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</si>
  <si>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</si>
  <si>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</si>
  <si>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</si>
  <si>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</si>
  <si>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</si>
  <si>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</si>
  <si>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</si>
  <si>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</si>
  <si>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</si>
  <si>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</si>
  <si>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</si>
  <si>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</si>
  <si>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</si>
  <si>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</si>
  <si>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</si>
  <si>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</si>
  <si>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</si>
  <si>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</si>
  <si>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</si>
  <si>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</si>
  <si>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</si>
  <si>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</si>
  <si>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</si>
  <si>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</si>
  <si>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</si>
  <si>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</si>
  <si>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</si>
  <si>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</si>
  <si>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</si>
  <si>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</si>
  <si>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</si>
  <si>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</si>
  <si>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</si>
  <si>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</si>
  <si>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</si>
  <si>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</si>
  <si>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</si>
  <si>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</si>
  <si>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</si>
  <si>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</si>
  <si>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</si>
  <si>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</si>
  <si>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</si>
  <si>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</si>
  <si>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</si>
  <si>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</si>
  <si>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</si>
  <si>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</si>
  <si>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</si>
  <si>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</si>
  <si>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</si>
  <si>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</si>
  <si>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</si>
  <si>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</si>
  <si>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</si>
  <si>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</si>
  <si>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</si>
  <si>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</si>
  <si>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</si>
  <si>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</si>
  <si>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</si>
  <si>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291</t>
  </si>
  <si>
    <t>Odgođeno plaćanje rashoda</t>
  </si>
  <si>
    <t>292</t>
  </si>
  <si>
    <t>Naplaćeni prihodi budućih razdoblja</t>
  </si>
  <si>
    <t>9</t>
  </si>
  <si>
    <t>91</t>
  </si>
  <si>
    <t>Vlastiti izvori i ispravak vlastitih izvora (šifre 911-912)</t>
  </si>
  <si>
    <t>911</t>
  </si>
  <si>
    <t>912</t>
  </si>
  <si>
    <t>922</t>
  </si>
  <si>
    <t>9221</t>
  </si>
  <si>
    <t>Višak prihoda poslovanja</t>
  </si>
  <si>
    <t>Višak prihoda od nefinancijske imovine</t>
  </si>
  <si>
    <t>Višak primitaka od financijske imovine</t>
  </si>
  <si>
    <t>9222</t>
  </si>
  <si>
    <t>Manjak prihoda poslovanja</t>
  </si>
  <si>
    <t>Manjak prihoda od nefinancijske imovine</t>
  </si>
  <si>
    <t>Manjak primitaka od financijske imovine</t>
  </si>
  <si>
    <t>93</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</si>
  <si>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</si>
  <si>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</si>
  <si>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</si>
  <si>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</si>
  <si>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</si>
  <si>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</si>
  <si>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</si>
  <si>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</si>
  <si>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</si>
  <si>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</si>
  <si>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</si>
  <si>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</si>
  <si>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</si>
  <si>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</si>
  <si>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</si>
  <si>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</si>
  <si>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</si>
  <si>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</si>
  <si>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</si>
  <si>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</si>
  <si>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</si>
  <si>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</si>
  <si>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</si>
  <si>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</si>
  <si>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</si>
  <si>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</si>
  <si>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</si>
  <si>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</si>
  <si>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</si>
  <si>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</si>
  <si>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</si>
  <si>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</si>
  <si>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</si>
  <si>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</si>
  <si>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</si>
  <si>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</si>
  <si>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</si>
  <si>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</si>
  <si>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</si>
  <si>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</si>
  <si>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</si>
  <si>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</si>
  <si>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</si>
  <si>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</si>
  <si>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</si>
  <si>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</si>
  <si>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</si>
  <si>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</si>
  <si>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</si>
  <si>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</si>
  <si>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</si>
  <si>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</si>
  <si>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</si>
  <si>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</si>
  <si>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</si>
  <si>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</si>
  <si>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</si>
  <si>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</si>
  <si>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</si>
  <si>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dio 25 D</t>
  </si>
  <si>
    <t>dio 25 N</t>
  </si>
  <si>
    <t>dio 26</t>
  </si>
  <si>
    <t>Obveze za kredite i zajmove - dospjele</t>
  </si>
  <si>
    <t>dio 26 D</t>
  </si>
  <si>
    <t>Obveze za kredite i zajmove - nedospjele</t>
  </si>
  <si>
    <t>dio 26 N</t>
  </si>
  <si>
    <t>Obveze za predujmove</t>
  </si>
  <si>
    <t>Obveze za depozite</t>
  </si>
  <si>
    <t>Ostale nespomenute obveze</t>
  </si>
  <si>
    <t>23954</t>
  </si>
  <si>
    <t xml:space="preserve">Obveze za naplaćene tuđe prihode </t>
  </si>
  <si>
    <t>Obveze proračuna za naplaćena sredstva proračunskog korisnika</t>
  </si>
  <si>
    <t>Obveze proračunskih korisnika za povrat u proračun</t>
  </si>
  <si>
    <t>26223</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</si>
  <si>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</si>
  <si>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</si>
  <si>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</si>
  <si>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</si>
  <si>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</si>
  <si>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</si>
  <si>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</si>
  <si>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</si>
  <si>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</si>
  <si>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</si>
  <si>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</si>
  <si>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</si>
  <si>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</si>
  <si>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</si>
  <si>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</si>
  <si>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</si>
  <si>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</si>
  <si>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</si>
  <si>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</si>
  <si>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</si>
  <si>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</si>
  <si>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</si>
  <si>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</si>
  <si>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</si>
  <si>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</si>
  <si>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</si>
  <si>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</si>
  <si>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</si>
  <si>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</si>
  <si>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</si>
  <si>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</si>
  <si>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</si>
  <si>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</si>
  <si>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</si>
  <si>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</si>
  <si>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</si>
  <si>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</si>
  <si>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</si>
  <si>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</si>
  <si>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</si>
  <si>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</si>
  <si>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</si>
  <si>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</si>
  <si>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</si>
  <si>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</si>
  <si>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</si>
  <si>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</si>
  <si>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</si>
  <si>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</si>
  <si>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</si>
  <si>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</si>
  <si>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</si>
  <si>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</si>
  <si>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</si>
  <si>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</si>
  <si>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</si>
  <si>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</si>
  <si>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</si>
  <si>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</si>
  <si>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</si>
  <si>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</si>
  <si>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</si>
  <si>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</si>
  <si>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</si>
  <si>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</si>
  <si>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</si>
  <si>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</si>
  <si>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</si>
  <si>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</si>
  <si>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</si>
  <si>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</si>
  <si>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</si>
  <si>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</si>
  <si>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</si>
  <si>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</si>
  <si>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</si>
  <si>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</si>
  <si>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</si>
  <si>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</si>
  <si>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</si>
  <si>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</si>
  <si>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</si>
  <si>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</si>
  <si>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</si>
  <si>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</si>
  <si>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</si>
  <si>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</si>
  <si>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</si>
  <si>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</si>
  <si>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</si>
  <si>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</si>
  <si>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</si>
  <si>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</si>
  <si>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</si>
  <si>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</si>
  <si>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</si>
  <si>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</si>
  <si>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</si>
  <si>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</si>
  <si>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</si>
  <si>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</si>
  <si>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</si>
  <si>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</si>
  <si>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</si>
  <si>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</si>
  <si>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</si>
  <si>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</si>
  <si>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</si>
  <si>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</si>
  <si>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</si>
  <si>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</si>
  <si>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</si>
  <si>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</si>
  <si>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</si>
  <si>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</si>
  <si>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</si>
  <si>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</si>
  <si>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</si>
  <si>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</si>
  <si>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</si>
  <si>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</si>
  <si>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</si>
  <si>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</si>
  <si>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</si>
  <si>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</si>
  <si>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</si>
  <si>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</si>
  <si>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</si>
  <si>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</si>
  <si>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</si>
  <si>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</si>
  <si>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</si>
  <si>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</si>
  <si>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</si>
  <si>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</si>
  <si>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</si>
  <si>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</si>
  <si>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</si>
  <si>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</si>
  <si>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</si>
  <si>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</si>
  <si>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</si>
  <si>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</si>
  <si>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</si>
  <si>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</si>
  <si>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</si>
  <si>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</si>
  <si>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</si>
  <si>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</si>
  <si>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</si>
  <si>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</si>
  <si>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</si>
  <si>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</si>
  <si>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</si>
  <si>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</si>
  <si>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</si>
  <si>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</si>
  <si>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</si>
  <si>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</si>
  <si>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</si>
  <si>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</si>
  <si>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</si>
  <si>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</si>
  <si>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</si>
  <si>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</si>
  <si>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</si>
  <si>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</si>
  <si>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</si>
  <si>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</si>
  <si>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</si>
  <si>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</si>
  <si>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</si>
  <si>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</si>
  <si>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</si>
  <si>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</si>
  <si>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</si>
  <si>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</si>
  <si>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</si>
  <si>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</si>
  <si>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</si>
  <si>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</si>
  <si>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</si>
  <si>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</si>
  <si>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</si>
  <si>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</si>
  <si>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</si>
  <si>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</si>
  <si>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</si>
  <si>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</si>
  <si>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</si>
  <si>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</si>
  <si>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</si>
  <si>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</si>
  <si>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</si>
  <si>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</si>
  <si>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</si>
  <si>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</si>
  <si>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</si>
  <si>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</si>
  <si>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</si>
  <si>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</si>
  <si>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</si>
  <si>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</si>
  <si>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</si>
  <si>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</si>
  <si>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</si>
  <si>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</si>
  <si>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</si>
  <si>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</si>
  <si>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</si>
  <si>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</si>
  <si>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</si>
  <si>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</si>
  <si>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</si>
  <si>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</si>
  <si>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</si>
  <si>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</si>
  <si>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</si>
  <si>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</si>
  <si>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</si>
  <si>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</si>
  <si>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</si>
  <si>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</si>
  <si>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</si>
  <si>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</si>
  <si>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</si>
  <si>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</si>
  <si>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</si>
  <si>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</si>
  <si>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</si>
  <si>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</si>
  <si>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</si>
  <si>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</si>
  <si>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</si>
  <si>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</si>
  <si>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</si>
  <si>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</si>
  <si>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</si>
  <si>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</si>
  <si>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</si>
  <si>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</si>
  <si>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</si>
  <si>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</si>
  <si>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</si>
  <si>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</si>
  <si>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</si>
  <si>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</si>
  <si>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</si>
  <si>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</si>
  <si>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</si>
  <si>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</si>
  <si>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</si>
  <si>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</si>
  <si>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</si>
  <si>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</si>
  <si>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</si>
  <si>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</si>
  <si>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</si>
  <si>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</si>
  <si>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</si>
  <si>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</si>
  <si>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</si>
  <si>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</si>
  <si>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</si>
  <si>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</si>
  <si>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</si>
  <si>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</si>
  <si>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</si>
  <si>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</si>
  <si>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</si>
  <si>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</si>
  <si>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</si>
  <si>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</si>
  <si>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</si>
  <si>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</si>
  <si>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</si>
  <si>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</si>
  <si>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</si>
  <si>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</si>
  <si>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</si>
  <si>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</si>
  <si>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</si>
  <si>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</si>
  <si>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</si>
  <si>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P001</t>
  </si>
  <si>
    <t>Neproizvedena dugotrajna imovina</t>
  </si>
  <si>
    <t>P002</t>
  </si>
  <si>
    <t>Proizvedena dugotrajna imovina</t>
  </si>
  <si>
    <t>P003</t>
  </si>
  <si>
    <t>P004</t>
  </si>
  <si>
    <t>P005</t>
  </si>
  <si>
    <t>Dugotrajna nefinancijska imovina u pripremi</t>
  </si>
  <si>
    <t>P006</t>
  </si>
  <si>
    <t>Proizvedena kratkotrajna imovina</t>
  </si>
  <si>
    <t>P007</t>
  </si>
  <si>
    <t>P008</t>
  </si>
  <si>
    <t>Novac u banci i blagajni</t>
  </si>
  <si>
    <t>P009</t>
  </si>
  <si>
    <t>P010</t>
  </si>
  <si>
    <t xml:space="preserve">Potraživanja za dane zajmove </t>
  </si>
  <si>
    <t>P011</t>
  </si>
  <si>
    <t>P012</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</si>
  <si>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</si>
  <si>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</si>
  <si>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</si>
  <si>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</si>
  <si>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</si>
  <si>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</si>
  <si>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</si>
  <si>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</si>
  <si>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</si>
  <si>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</si>
  <si>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</si>
  <si>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</si>
  <si>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</si>
  <si>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</si>
  <si>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</si>
  <si>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</si>
  <si>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</si>
  <si>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</si>
  <si>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</si>
  <si>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</si>
  <si>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</si>
  <si>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</si>
  <si>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</si>
  <si>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</si>
  <si>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</si>
  <si>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91521</t>
  </si>
  <si>
    <t>Obveze za rashode poslovanja</t>
  </si>
  <si>
    <t>P031</t>
  </si>
  <si>
    <t>P032</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</si>
  <si>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</si>
  <si>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</si>
  <si>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</si>
  <si>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</si>
  <si>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</si>
  <si>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</si>
  <si>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</si>
  <si>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</si>
  <si>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</si>
  <si>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</si>
  <si>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</si>
  <si>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</si>
  <si>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</si>
  <si>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V002</t>
  </si>
  <si>
    <t>Međusobne obveze subjekata općeg proračuna</t>
  </si>
  <si>
    <t>V003</t>
  </si>
  <si>
    <t>Obveze za rashode poslovanja (šifre N231 do N239)</t>
  </si>
  <si>
    <t>N23</t>
  </si>
  <si>
    <t>N231</t>
  </si>
  <si>
    <t>N232</t>
  </si>
  <si>
    <t>Obveze za financijske rashode</t>
  </si>
  <si>
    <t>N234</t>
  </si>
  <si>
    <t>N235</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</si>
  <si>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</si>
  <si>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</si>
  <si>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</si>
  <si>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</si>
  <si>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</si>
  <si>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</si>
  <si>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</si>
  <si>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</si>
  <si>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</si>
  <si>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</si>
  <si>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</si>
  <si>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</si>
  <si>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</si>
  <si>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</si>
  <si>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</si>
  <si>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</si>
  <si>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</si>
  <si>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</si>
  <si>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</si>
  <si>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</si>
  <si>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</si>
  <si>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</si>
  <si>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</si>
  <si>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</si>
  <si>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</si>
  <si>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</si>
  <si>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</si>
  <si>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</si>
  <si>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</si>
  <si>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</si>
  <si>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</si>
  <si>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</si>
  <si>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</si>
  <si>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</si>
  <si>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</si>
  <si>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</si>
  <si>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</si>
  <si>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</si>
  <si>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</si>
  <si>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</si>
  <si>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</si>
  <si>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</si>
  <si>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</si>
  <si>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</si>
  <si>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</si>
  <si>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</si>
  <si>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</si>
  <si>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</si>
  <si>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</si>
  <si>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</si>
  <si>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</si>
  <si>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</si>
  <si>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</si>
  <si>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</si>
  <si>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</si>
  <si>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</si>
  <si>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</si>
  <si>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</si>
  <si>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</si>
  <si>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</si>
  <si>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</si>
  <si>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</si>
  <si>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</si>
  <si>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</si>
  <si>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</si>
  <si>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</si>
  <si>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</si>
  <si>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</si>
  <si>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</si>
  <si>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</si>
  <si>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</si>
  <si>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</si>
  <si>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</si>
  <si>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</si>
  <si>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</si>
  <si>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</si>
  <si>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</si>
  <si>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</si>
  <si>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</si>
  <si>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</si>
  <si>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D236</t>
  </si>
  <si>
    <t>D236A</t>
  </si>
  <si>
    <t>D236B</t>
  </si>
  <si>
    <t>D236C</t>
  </si>
  <si>
    <t>D236D</t>
  </si>
  <si>
    <t>Obveze za naknade građanima i kućanstvima (šifre D237A do D237D)</t>
  </si>
  <si>
    <t>D237</t>
  </si>
  <si>
    <t>D237A</t>
  </si>
  <si>
    <t>D237B</t>
  </si>
  <si>
    <t>D237C</t>
  </si>
  <si>
    <t>D237D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</si>
  <si>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</si>
  <si>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</si>
  <si>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</si>
  <si>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</si>
  <si>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</si>
  <si>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</si>
  <si>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</si>
  <si>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</si>
  <si>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</si>
  <si>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</si>
  <si>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</si>
  <si>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</si>
  <si>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</si>
  <si>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</si>
  <si>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</si>
  <si>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</si>
  <si>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</si>
  <si>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</si>
  <si>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</si>
  <si>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</si>
  <si>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</si>
  <si>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</si>
  <si>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</si>
  <si>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</si>
  <si>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</si>
  <si>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</si>
  <si>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</si>
  <si>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</si>
  <si>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</si>
  <si>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</si>
  <si>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</si>
  <si>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</si>
  <si>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</si>
  <si>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</si>
  <si>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</si>
  <si>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</si>
  <si>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</si>
  <si>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</si>
  <si>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</si>
  <si>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t>Kontrole između dva različita obrasca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</si>
  <si>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</si>
  <si>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</si>
  <si>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</si>
  <si>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</si>
  <si>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</si>
  <si>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</si>
  <si>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</si>
  <si>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</si>
  <si>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</si>
  <si>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</si>
  <si>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</si>
  <si>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</si>
  <si>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</si>
  <si>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</si>
  <si>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</si>
  <si>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</si>
  <si>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</si>
  <si>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</si>
  <si>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</si>
  <si>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</si>
  <si>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</si>
  <si>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</si>
  <si>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</si>
  <si>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</si>
  <si>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</si>
  <si>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</si>
  <si>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</si>
  <si>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</si>
  <si>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</si>
  <si>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</si>
  <si>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</si>
  <si>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</si>
  <si>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</si>
  <si>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</si>
  <si>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</si>
  <si>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</si>
  <si>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</si>
  <si>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</si>
  <si>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</si>
  <si>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</si>
  <si>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</si>
  <si>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</si>
  <si>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</si>
  <si>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</si>
  <si>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</si>
  <si>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</si>
  <si>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</si>
  <si>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</si>
  <si>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</si>
  <si>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</si>
  <si>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</si>
  <si>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</si>
  <si>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</si>
  <si>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</si>
  <si>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</si>
  <si>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</si>
  <si>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</si>
  <si>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</si>
  <si>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</si>
  <si>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</si>
  <si>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</si>
  <si>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</si>
  <si>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</si>
  <si>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</si>
  <si>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</si>
  <si>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</si>
  <si>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</si>
  <si>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</si>
  <si>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</si>
  <si>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</si>
  <si>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</si>
  <si>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</si>
  <si>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</si>
  <si>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</si>
  <si>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</si>
  <si>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</si>
  <si>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</si>
  <si>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</si>
  <si>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</si>
  <si>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</si>
  <si>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</si>
  <si>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</si>
  <si>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</si>
  <si>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</si>
  <si>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</si>
  <si>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</si>
  <si>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</si>
  <si>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</si>
  <si>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</si>
  <si>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</si>
  <si>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</si>
  <si>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</si>
  <si>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</si>
  <si>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</si>
  <si>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</si>
  <si>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</si>
  <si>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</si>
  <si>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</si>
  <si>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</si>
  <si>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</si>
  <si>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</si>
  <si>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</si>
  <si>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</si>
  <si>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</si>
  <si>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</si>
  <si>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</si>
  <si>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</si>
  <si>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</si>
  <si>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</si>
  <si>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</si>
  <si>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</si>
  <si>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</si>
  <si>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</si>
  <si>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</si>
  <si>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</si>
  <si>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</si>
  <si>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</si>
  <si>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</si>
  <si>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</si>
  <si>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</si>
  <si>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</si>
  <si>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</si>
  <si>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</si>
  <si>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</si>
  <si>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</si>
  <si>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</si>
  <si>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</si>
  <si>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</si>
  <si>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</si>
  <si>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</si>
  <si>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</si>
  <si>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</si>
  <si>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</si>
  <si>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</si>
  <si>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</si>
  <si>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</si>
  <si>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</si>
  <si>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</si>
  <si>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</si>
  <si>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</si>
  <si>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</si>
  <si>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</si>
  <si>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</si>
  <si>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</si>
  <si>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</si>
  <si>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</si>
  <si>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</si>
  <si>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</si>
  <si>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</si>
  <si>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</si>
  <si>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</si>
  <si>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</si>
  <si>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</si>
  <si>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</si>
  <si>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</si>
  <si>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</si>
  <si>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</si>
  <si>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</si>
  <si>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</si>
  <si>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</si>
  <si>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</si>
  <si>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</si>
  <si>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</si>
  <si>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</si>
  <si>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</si>
  <si>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</si>
  <si>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</si>
  <si>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</si>
  <si>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</si>
  <si>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</si>
  <si>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</si>
  <si>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</si>
  <si>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</si>
  <si>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</si>
  <si>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</si>
  <si>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</si>
  <si>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</si>
  <si>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</si>
  <si>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</si>
  <si>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</si>
  <si>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</si>
  <si>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</si>
  <si>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6419 veći od nule, a iznos za šifru 64191 (premije na izdane vrijednosne papire) je jednak nuli, provjerite šifru 64191. Ako je njezin iznos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</si>
  <si>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</si>
  <si>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</si>
  <si>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</si>
  <si>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</si>
  <si>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</si>
  <si>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</si>
  <si>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</si>
  <si>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</si>
  <si>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</si>
  <si>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</si>
  <si>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</si>
  <si>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</si>
  <si>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</si>
  <si>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</si>
  <si>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</si>
  <si>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</si>
  <si>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</si>
  <si>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</si>
  <si>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</si>
  <si>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</si>
  <si>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</si>
  <si>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</si>
  <si>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</si>
  <si>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</si>
  <si>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</si>
  <si>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</si>
  <si>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</si>
  <si>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</si>
  <si>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</si>
  <si>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</si>
  <si>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</si>
  <si>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</si>
  <si>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</si>
  <si>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</si>
  <si>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</si>
  <si>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</si>
  <si>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</si>
  <si>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</si>
  <si>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</si>
  <si>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</si>
  <si>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</si>
  <si>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</si>
  <si>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</si>
  <si>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</si>
  <si>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</si>
  <si>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</si>
  <si>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</si>
  <si>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</si>
  <si>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</si>
  <si>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</si>
  <si>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</si>
  <si>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</si>
  <si>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</si>
  <si>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</si>
  <si>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</si>
  <si>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</si>
  <si>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</si>
  <si>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</si>
  <si>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</si>
  <si>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</si>
  <si>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</si>
  <si>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</si>
  <si>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</si>
  <si>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</si>
  <si>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</si>
  <si>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</si>
  <si>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</si>
  <si>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</si>
  <si>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</si>
  <si>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</si>
  <si>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</si>
  <si>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</si>
  <si>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</si>
  <si>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</si>
  <si>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</si>
  <si>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</si>
  <si>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</si>
  <si>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</si>
  <si>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</si>
  <si>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</si>
  <si>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</si>
  <si>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</si>
  <si>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</si>
  <si>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</si>
  <si>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</si>
  <si>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</si>
  <si>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</si>
  <si>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</si>
  <si>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</si>
  <si>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</si>
  <si>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</si>
  <si>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</si>
  <si>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</si>
  <si>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</si>
  <si>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</si>
  <si>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</si>
  <si>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</si>
  <si>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</si>
  <si>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</si>
  <si>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</si>
  <si>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</si>
  <si>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</si>
  <si>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</si>
  <si>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</si>
  <si>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</si>
  <si>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</si>
  <si>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</si>
  <si>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</si>
  <si>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</si>
  <si>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</si>
  <si>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</si>
  <si>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</si>
  <si>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</si>
  <si>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</si>
  <si>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</si>
  <si>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</si>
  <si>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</si>
  <si>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</si>
  <si>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</si>
  <si>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</si>
  <si>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</si>
  <si>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</si>
  <si>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</si>
  <si>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</si>
  <si>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</si>
  <si>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</si>
  <si>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</si>
  <si>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</si>
  <si>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</si>
  <si>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</si>
  <si>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</si>
  <si>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</si>
  <si>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</si>
  <si>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</si>
  <si>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</si>
  <si>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</si>
  <si>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</si>
  <si>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</si>
  <si>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</si>
  <si>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</si>
  <si>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</si>
  <si>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</si>
  <si>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</si>
  <si>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</si>
  <si>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</si>
  <si>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</si>
  <si>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</si>
  <si>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</si>
  <si>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</si>
  <si>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</si>
  <si>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</si>
  <si>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</si>
  <si>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</si>
  <si>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</si>
  <si>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</si>
  <si>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</si>
  <si>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</si>
  <si>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</si>
  <si>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</si>
  <si>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</si>
  <si>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</si>
  <si>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</si>
  <si>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</si>
  <si>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</si>
  <si>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</si>
  <si>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</si>
  <si>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</si>
  <si>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</si>
  <si>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</si>
  <si>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</si>
  <si>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</si>
  <si>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</si>
  <si>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</si>
  <si>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</si>
  <si>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</si>
  <si>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</si>
  <si>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</si>
  <si>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</si>
  <si>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</si>
  <si>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</si>
  <si>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</si>
  <si>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</si>
  <si>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</si>
  <si>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</si>
  <si>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</si>
  <si>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</si>
  <si>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</si>
  <si>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</si>
  <si>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</si>
  <si>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</si>
  <si>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</si>
  <si>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</si>
  <si>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</si>
  <si>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</si>
  <si>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</si>
  <si>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</si>
  <si>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</si>
  <si>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</si>
  <si>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Potpis odgovorne osobe subjekta i pečat</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</si>
  <si>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</si>
  <si>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</si>
  <si>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t>27</t>
  </si>
  <si>
    <t>N27</t>
  </si>
  <si>
    <t>Obveze za predujmove, depozite, jamčevne pologe i tuđe prihode</t>
  </si>
  <si>
    <t>P27</t>
  </si>
  <si>
    <t>ND27</t>
  </si>
  <si>
    <t>D27</t>
  </si>
  <si>
    <t>NE DIRAJ STUPCE D-P!!!! 
SADRŽE FORMULE</t>
  </si>
  <si>
    <t>Nematerijalna imovina</t>
  </si>
  <si>
    <t>Zalihe lijekova i potrošnog medicinskog materijala kod zdravstvenih ustanova</t>
  </si>
  <si>
    <t>1121</t>
  </si>
  <si>
    <t>1122</t>
  </si>
  <si>
    <t>1123</t>
  </si>
  <si>
    <t>Izdvojena novčana sredstva</t>
  </si>
  <si>
    <t>Depoziti kod kreditnih i ostalih financijskih institucija - tuzemni</t>
  </si>
  <si>
    <t>Depoziti kod kreditnih i ostalih financijskih institucija - inozemni</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</si>
  <si>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</si>
  <si>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</si>
  <si>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</si>
  <si>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</si>
  <si>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</si>
  <si>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</si>
  <si>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</si>
  <si>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</si>
  <si>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</si>
  <si>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</si>
  <si>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</si>
  <si>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</si>
  <si>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</si>
  <si>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</si>
  <si>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</si>
  <si>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</si>
  <si>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</si>
  <si>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</si>
  <si>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dio 16 ZP</t>
  </si>
  <si>
    <t>dio 17 ZP</t>
  </si>
  <si>
    <t>Potraživanja od prodaje nefinancijske imovine - potraživanja za zajedničke prihode</t>
  </si>
  <si>
    <t>241</t>
  </si>
  <si>
    <t>242</t>
  </si>
  <si>
    <t>Obveze za nabavu proizvedene dugotrajne imovine</t>
  </si>
  <si>
    <t>Obveze za nabavu neproizvedene dugotrajne imovine</t>
  </si>
  <si>
    <t>243</t>
  </si>
  <si>
    <t>244</t>
  </si>
  <si>
    <t>245</t>
  </si>
  <si>
    <t>Obveze za plemenite metale i ostale pohranjene vrijednosti</t>
  </si>
  <si>
    <t>Obveze za nabavu strateških zaliha</t>
  </si>
  <si>
    <t>Pregled 
popunjenosti
obrazaca i 
stanje kontrola:</t>
  </si>
  <si>
    <t xml:space="preserve">Obveze za predujmove, depozite, jamčevne pologe i tuđe prihode </t>
  </si>
  <si>
    <t>Tuđa imovina dobivena na korištenje</t>
  </si>
  <si>
    <t>99611</t>
  </si>
  <si>
    <t>99612</t>
  </si>
  <si>
    <t>Dugotrajna nefinancijska imovina nabavljena iz operativnog najma</t>
  </si>
  <si>
    <t>99621</t>
  </si>
  <si>
    <t>99631</t>
  </si>
  <si>
    <t>99641</t>
  </si>
  <si>
    <t>99651</t>
  </si>
  <si>
    <t>99652</t>
  </si>
  <si>
    <t>99661</t>
  </si>
  <si>
    <t>99671</t>
  </si>
  <si>
    <t>99691</t>
  </si>
  <si>
    <t>Potencijalne obveze po danim jamstvima</t>
  </si>
  <si>
    <t>Dana kreditna pisma</t>
  </si>
  <si>
    <t>Instrumenti osiguranja plaćanja</t>
  </si>
  <si>
    <t>Potencijalne obveze po osnovi sudskih sporova u tijeku</t>
  </si>
  <si>
    <t xml:space="preserve">Preuzete obveze po ugovorima o nabavi roba, radova i usluga </t>
  </si>
  <si>
    <t>Obveze po osnovi kapitala na poziv</t>
  </si>
  <si>
    <t xml:space="preserve">Potraživanja po ugovorima o dodijeljenim bespovratnim sredstvima iz EU fondova </t>
  </si>
  <si>
    <t>Ostali izvanbilančni zapisi</t>
  </si>
  <si>
    <t>99653</t>
  </si>
  <si>
    <t xml:space="preserve">Preuzete obveze po ugovorima o dodjeli bespovratnih sredstava iz EU fondova </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</si>
  <si>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</si>
  <si>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</si>
  <si>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</si>
  <si>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</si>
  <si>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</si>
  <si>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</si>
  <si>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</si>
  <si>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</si>
  <si>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</si>
  <si>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</si>
  <si>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</si>
  <si>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</si>
  <si>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27111</t>
  </si>
  <si>
    <t>Obveze za jamčevne pologe</t>
  </si>
  <si>
    <t>Obveze proračunskih korisnika za povrat u proračun - bolovanje HZZO</t>
  </si>
  <si>
    <t>27411</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</si>
  <si>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</si>
  <si>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</si>
  <si>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</si>
  <si>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</si>
  <si>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</si>
  <si>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</si>
  <si>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</si>
  <si>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</si>
  <si>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</si>
  <si>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 xml:space="preserve">Obveze za  pomoći inozemnim vladama </t>
  </si>
  <si>
    <t>2361</t>
  </si>
  <si>
    <t>2362</t>
  </si>
  <si>
    <t>2363</t>
  </si>
  <si>
    <t>2364</t>
  </si>
  <si>
    <t>2365</t>
  </si>
  <si>
    <t>2366</t>
  </si>
  <si>
    <t xml:space="preserve">Obveze za  pomoći međunarodnim organizacijama te institucijama i tijelima EU </t>
  </si>
  <si>
    <t xml:space="preserve">Obveze za pomoći proračunskim korisnicima drugih proračuna </t>
  </si>
  <si>
    <t>Obveze za pomoći izravnanja za decentralizirane funkcije i fiskalnog izravnanja</t>
  </si>
  <si>
    <t>2368</t>
  </si>
  <si>
    <t>Obveze za pomoći drugom proračunu i izvanproračunskim korisnicima</t>
  </si>
  <si>
    <t>Obveze za povrat pomoći primljenih iz drugih proračuna i od izvanproračunskih korisnika po protestiranim jamstvima</t>
  </si>
  <si>
    <t>Obveze za pomoći temeljem prijenosa EU sredstava</t>
  </si>
  <si>
    <t>Porez na nekretnine</t>
  </si>
  <si>
    <t>61316</t>
  </si>
  <si>
    <t>6353</t>
  </si>
  <si>
    <t>Pomoći fiskalnog izravnanja</t>
  </si>
  <si>
    <t>654</t>
  </si>
  <si>
    <r>
      <t>Prihodi od upravnih i administrativnih pristojbi, pristojbi po posebnim propisima i naknada (šifre 651+652+653</t>
    </r>
    <r>
      <rPr>
        <sz val="9"/>
        <color rgb="FF00B050"/>
        <rFont val="Arial"/>
        <family val="2"/>
        <charset val="238"/>
      </rPr>
      <t>+654</t>
    </r>
    <r>
      <rPr>
        <sz val="9"/>
        <color theme="1"/>
        <rFont val="Arial"/>
        <family val="2"/>
      </rPr>
      <t>)</t>
    </r>
  </si>
  <si>
    <t>Prihodi iz nadležnog proračuna za financiranje rashoda poslovanja</t>
  </si>
  <si>
    <t>325</t>
  </si>
  <si>
    <t>3251</t>
  </si>
  <si>
    <t>3252</t>
  </si>
  <si>
    <t>3253</t>
  </si>
  <si>
    <t>3254</t>
  </si>
  <si>
    <t xml:space="preserve">Rashodi po osnovi utroška lijekova i potrošnog medicinskog materijala </t>
  </si>
  <si>
    <t>Rashodi po osnovi otpisa lijekova i potrošnog medicinskog materijala</t>
  </si>
  <si>
    <t>Rashodi po osnovi donacije lijekova i potrošnog medicinskog materijala</t>
  </si>
  <si>
    <t>Rashodi po osnovi prodaje lijekova i potrošnog medicinskog materijala</t>
  </si>
  <si>
    <t>Rashodi lijekova i potrošnog medicinskog materijala kod zdravstvenih ustanova (šifre 3251 do 3254)</t>
  </si>
  <si>
    <t>365</t>
  </si>
  <si>
    <t>3651</t>
  </si>
  <si>
    <t>3652</t>
  </si>
  <si>
    <t>3653</t>
  </si>
  <si>
    <t>Pomoći izravnanja za decentralizirane funkcije i fiskalnog izravnanja</t>
  </si>
  <si>
    <t xml:space="preserve">Povrat kapitalnih pomoći danih inozemnim trgovačkim društvima po protestiranim jamstvima </t>
  </si>
  <si>
    <t xml:space="preserve">Povrat kapitalnih pomoći danih inozemnim obrtnicima po protestiranim jamstvima </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</si>
  <si>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</si>
  <si>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</si>
  <si>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</si>
  <si>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</si>
  <si>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</si>
  <si>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</si>
  <si>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</si>
  <si>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</si>
  <si>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</si>
  <si>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</si>
  <si>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</si>
  <si>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</si>
  <si>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</si>
  <si>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</si>
  <si>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</si>
  <si>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</si>
  <si>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</si>
  <si>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Izdaci za otplatu glavnice za izdane ostale vrijednosne papire u zemlji - dugoročne</t>
  </si>
  <si>
    <t>Obveze za dodatna ulaganja na nefinancijskoj imovini</t>
  </si>
  <si>
    <t>Potraživanja za prihode poslovanja - potraživanja za zajedničke prihode</t>
  </si>
  <si>
    <t>971</t>
  </si>
  <si>
    <t>972</t>
  </si>
  <si>
    <t>Obračunati prihodi od prodaje neproizvedene dugotrajne imovine</t>
  </si>
  <si>
    <t>Obračunati prihodi od prodaje proizvedene dugotrajne imovine</t>
  </si>
  <si>
    <t>Obračunati prihodi od prodaje plemenitih metala i ostalih pohranjenih vrijednosti</t>
  </si>
  <si>
    <t>973</t>
  </si>
  <si>
    <t>Obračunati prihodi od prodaje proizvedene kratkotrajne imovine</t>
  </si>
  <si>
    <t>974</t>
  </si>
  <si>
    <t>961</t>
  </si>
  <si>
    <t>Obračunati prihodi od poreza</t>
  </si>
  <si>
    <t>962</t>
  </si>
  <si>
    <t>Obračunati doprinosi</t>
  </si>
  <si>
    <t>963</t>
  </si>
  <si>
    <t xml:space="preserve">Pomoći od inozemnih vlada </t>
  </si>
  <si>
    <t>9631</t>
  </si>
  <si>
    <t>Pomoći od međunarodnih organizacija te institucija i tijela EU</t>
  </si>
  <si>
    <t>9632</t>
  </si>
  <si>
    <t>9633</t>
  </si>
  <si>
    <t>9634</t>
  </si>
  <si>
    <t>Pomoći proračunu i izvanproračunskim korisnicima iz drugih proračuna</t>
  </si>
  <si>
    <t>Pomoći od izvanproračunskih korisnika</t>
  </si>
  <si>
    <t>9635</t>
  </si>
  <si>
    <t>9636</t>
  </si>
  <si>
    <t>9637</t>
  </si>
  <si>
    <t>Pomoći proračunskim korisnicima iz proračuna koji im nije nadležan</t>
  </si>
  <si>
    <t>Povrat pomoći danih drugim proračunima i izvanproračunskim korisnicima po protestiranim jamstvima</t>
  </si>
  <si>
    <t>Pomoći temeljem prijenosa EU sredstava</t>
  </si>
  <si>
    <t>9638</t>
  </si>
  <si>
    <t>Obračunate pomoći iz inozemstva i od subjekata unutar općeg proračuna (šifre 9631 do 9638)</t>
  </si>
  <si>
    <t>964</t>
  </si>
  <si>
    <t>Obračunati prihodi od imovine</t>
  </si>
  <si>
    <t>Obračunati prihodi od upravnih i administrativnih pristojbi, pristojbi po posebnim propisima i naknada</t>
  </si>
  <si>
    <t>965</t>
  </si>
  <si>
    <t>Obračunati ostali prihodi</t>
  </si>
  <si>
    <t>966</t>
  </si>
  <si>
    <t xml:space="preserve">Obračunati prihodi iz proračuna </t>
  </si>
  <si>
    <t>967</t>
  </si>
  <si>
    <t>968</t>
  </si>
  <si>
    <t>Kazne i upravne mjere te ostali prihodi</t>
  </si>
  <si>
    <t>Obračunate negativne tečajne razlike i razlike zbog primjene valutne klauzule</t>
  </si>
  <si>
    <t>9341</t>
  </si>
  <si>
    <t>9361</t>
  </si>
  <si>
    <t>9362</t>
  </si>
  <si>
    <t>9363</t>
  </si>
  <si>
    <t>Obračunati rashodi za tekuće pomoći drugom proračunu i izvanproračunskim korisnicima</t>
  </si>
  <si>
    <t>Obračunati rashodi za kapitalne pomoći drugom proračunu i izvanproračunskim korisnicima</t>
  </si>
  <si>
    <t>Obračunati rashodi za pomoći drugom proračunu i izvanproračunskim korisnicima po protestiranim jamstvima</t>
  </si>
  <si>
    <t>9364</t>
  </si>
  <si>
    <t>9365</t>
  </si>
  <si>
    <t>Obračunati rashodi za povrat pomoći iz drugih proračuna i od izvanproračunskih korisnika po protestiranim jamstvima</t>
  </si>
  <si>
    <t>Obračunati rashodi za pomoći izravnanja za decentralizirane funkcije i fiskalnog izravnanja</t>
  </si>
  <si>
    <t>Obračunati rashodi za pomoći proračunskim korisnicima drugih proračuna</t>
  </si>
  <si>
    <t>9366</t>
  </si>
  <si>
    <t>9367</t>
  </si>
  <si>
    <t>Obračunati rashodi za tekuće pomoći temeljem prijenosa EU sredstava</t>
  </si>
  <si>
    <t>Obračunati rashodi za kapitalne pomoći temeljem prijenosa EU sredstava</t>
  </si>
  <si>
    <t>9368</t>
  </si>
  <si>
    <t>Potpis osobe odgovorne za računovodstvo</t>
  </si>
  <si>
    <r>
      <t>Obračunati prihodi poslovanja</t>
    </r>
    <r>
      <rPr>
        <sz val="9"/>
        <color theme="1"/>
        <rFont val="Arial"/>
        <family val="2"/>
        <charset val="238"/>
      </rPr>
      <t xml:space="preserve"> - nenaplaćeni</t>
    </r>
  </si>
  <si>
    <r>
      <t>Obračunati prihodi od prodaje nefinancijske imovine</t>
    </r>
    <r>
      <rPr>
        <sz val="9"/>
        <color theme="1"/>
        <rFont val="Arial"/>
        <family val="2"/>
        <charset val="238"/>
      </rPr>
      <t xml:space="preserve"> - nenaplaćeni</t>
    </r>
  </si>
  <si>
    <t>Verzija 8.2.0</t>
  </si>
  <si>
    <t>61341</t>
  </si>
  <si>
    <t>Porez na promet nekretnina</t>
  </si>
  <si>
    <t>61452</t>
  </si>
  <si>
    <t>Porez na plovne objekte</t>
  </si>
  <si>
    <t>61459</t>
  </si>
  <si>
    <t>Ostali nespomenuti porezi na korištenje dobara ili izvođenje aktivnosti</t>
  </si>
  <si>
    <t>64222</t>
  </si>
  <si>
    <t>Prihodi od zakupa poljoprivrednog zemljišta</t>
  </si>
  <si>
    <t>64236</t>
  </si>
  <si>
    <t>64241</t>
  </si>
  <si>
    <t>Spomenička renta</t>
  </si>
  <si>
    <t>Godišnja naknada za upotrebu javnih cesta što se plaća pri registraciji motornih i priključnih vozila</t>
  </si>
  <si>
    <t>64244</t>
  </si>
  <si>
    <t>Naknada za korištenje cestovnog zemljišta</t>
  </si>
  <si>
    <t>65141</t>
  </si>
  <si>
    <t>Turistička pristojba</t>
  </si>
  <si>
    <t>65263</t>
  </si>
  <si>
    <t>Premija za osiguranje od požara</t>
  </si>
  <si>
    <t>32942</t>
  </si>
  <si>
    <t>Međunarodne članarine</t>
  </si>
  <si>
    <t>32955</t>
  </si>
  <si>
    <t>Novčana naknada poslodavca zbog nezapošljavanja osoba s invaliditetom</t>
  </si>
  <si>
    <t>8.2.0.</t>
  </si>
  <si>
    <t>Novi obrasci od 1.1.2025. Ažurirane postojeće kontrole i dodane nove sukladno izmjenama u obrascima financijskih izvještaja.</t>
  </si>
  <si>
    <t>Obveznici razine 11 ne mogu imati popunjene šifre 3651 i 3652. Iznimka su obveznici s RKP-om 1222, 47096, 47107, 50985.</t>
  </si>
  <si>
    <t>Obveznici razine 12 ne mogu imati popunjene šifre 3651 i 3652. Iznimka su obveznici s RKP-om 1222, 47096, 47107, 50985.</t>
  </si>
  <si>
    <t>Ako je iznos za šifru 6134 veći od nule, a iznos za šifru 61341 (porez na promet nekretnina) je jednak nuli, provjerite šifru 61341. Ako je njezin iznos stvarno toliki, zanemarite ovu kontrolu.</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</si>
  <si>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</si>
  <si>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</si>
  <si>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</si>
  <si>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65141 je samo dio šifre 6514 i mora joj biti manja ili jednaka u oba stupca podataka.</t>
  </si>
  <si>
    <t>Šifra 32942 je samo dio šifre 3294 i mora joj biti manja ili jednaka u oba stupca podataka.</t>
  </si>
  <si>
    <t>Šifra 32955 je samo dio šifre 3295 i mora joj biti manja ili jednaka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</si>
  <si>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</si>
  <si>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</si>
  <si>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</si>
  <si>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</si>
  <si>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</si>
  <si>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</si>
  <si>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</si>
  <si>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</si>
  <si>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</si>
  <si>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Šifra dio 16 ZP mora biti manja ili jednaka zbroju šifri 161 do 163 + 164 do 168 u oba stupca podataka.</t>
  </si>
  <si>
    <t>Šifra dio 17 ZP mora biti manja ili jednaka zbroju šifri 171 do 174 u oba stupca podataka.</t>
  </si>
  <si>
    <t>Obveznici razine 11, 12, 21, 31, 22, 23, 41 i 42 ne mogu imati popunjenu šifru 193 u stupcu Stanje na 31. prosinca.</t>
  </si>
  <si>
    <t>Obveznici razine 11, 12, 21, 31, 23, 41 i 42 ne mogu imati popunjenu šifru 12941 u oba stupca podataka.</t>
  </si>
  <si>
    <t>Vrijednost šifre 27 mora biti jednaka zbroju vrijednosti šifri 27111 do 27612 u oba stupca podataka.</t>
  </si>
  <si>
    <t>Vrijednost šifre 996 mora biti jednaka zbroju vrijednosti šifri 99611 do 99691 u oba stupca podataka.</t>
  </si>
  <si>
    <t>Pomoći izravnanja za decentralizirane funkcije i fiskalnog izravnanja (šifre 3651 do 3653)</t>
  </si>
  <si>
    <t>Viškovi - ispravci iz prethodnih razdoblja po kategorijama (šifra 92214, šifra 92215, šifra 92216) odnosno manjkovi - ispravci iz prethodnih razdoblja po kategorijama (šifra 92224, šifra 92225, šifra 92226) moraju biti veći ili jednaki nuli u oba stupca podataka.</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</si>
  <si>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</si>
  <si>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</si>
  <si>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</si>
  <si>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OBV</t>
  </si>
  <si>
    <t>BIL</t>
  </si>
  <si>
    <t>RAS-F</t>
  </si>
  <si>
    <t>RAZINA</t>
  </si>
  <si>
    <t>UPOZORENJA</t>
  </si>
  <si>
    <t>RAZDOBLJE</t>
  </si>
  <si>
    <t>RKP</t>
  </si>
  <si>
    <t>Ako je iznos za šifru 6131 veći od nule, a iznos za šifre 61315 (porez na korištenje javnih površina) i 61316 (porez na promet nekretnina) je jednak nuli, provjerite šifre 61315 i 61316.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</si>
  <si>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</si>
  <si>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</si>
  <si>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</si>
  <si>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</si>
  <si>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</si>
  <si>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</si>
  <si>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</si>
  <si>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Zbroj šifri: 61315+61316 je samo dio šifre 6131 i mora joj biti manji ili jednak u oba stupca podataka.</t>
  </si>
  <si>
    <t>Šifra 6145 mora biti jednaka zbroju šifri: 61451 do 61459 u oba stupca podataka.</t>
  </si>
  <si>
    <t>Šifra 23954 samo je dio šifre 239 i mora biti manja ili jednaka u oba stupca podataka.</t>
  </si>
  <si>
    <t>Vlastiti izvori</t>
  </si>
  <si>
    <t>Ispravak vlastitih izvora za obveze</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</si>
  <si>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</si>
  <si>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Potraživanja za jamčevne pologe</t>
  </si>
  <si>
    <t>Potraživanja za pomoći izravnanja za decentralizirane funkcije i fiskalnog izravnanja</t>
  </si>
  <si>
    <t>Potraživanja za pomoći temeljem prijenosa EU sredstava</t>
  </si>
  <si>
    <t>Promjene u vrijednosti obveza (šifre P031 do P034)</t>
  </si>
  <si>
    <t>Promjene u vrijednosti i obujmu obveza (šifre 91521+91522)</t>
  </si>
  <si>
    <t>Promjene u vrijednosti financijske imovine (šifre P009 do P015)</t>
  </si>
  <si>
    <t>Promjene u vrijednosti nefinancijske imovine (šifre P002 do P007)</t>
  </si>
  <si>
    <t>Promjene u vrijednosti imovine (šifre P001+P008)</t>
  </si>
  <si>
    <t>Tekuće pomoći proračunskim korisnicima državnog proračuna temeljem prijenosa EU sredstava</t>
  </si>
  <si>
    <t>Kapitalne pomoći proračunskim korisnicima državnog proračuna temeljem prijenosa EU sredstava</t>
  </si>
  <si>
    <t>Povrat poreza na dohodak po godišnjoj prijavi</t>
  </si>
  <si>
    <t xml:space="preserve">Porez na dohodak utvrđen u postupku nadzora za prethodne godine </t>
  </si>
  <si>
    <t>Porez na dohodak po godišnjoj prijavi</t>
  </si>
  <si>
    <t>Porez na dohodak od kapitala</t>
  </si>
  <si>
    <t>Porez na dohodak od imovine i imovinskih prava</t>
  </si>
  <si>
    <t>Porez na dohodak od samostalnih djelatnosti</t>
  </si>
  <si>
    <t>Porez na dohodak od nesamostalnog rada</t>
  </si>
  <si>
    <t>Porez na dohodak (šifre 6111 do 6116 - 6117 - 6119)</t>
  </si>
  <si>
    <t>Pomoći temeljem prijenosa EU sredstava (šifre 6381+6382)</t>
  </si>
  <si>
    <t>Kazne za prekršaje trgovačkih društava</t>
  </si>
  <si>
    <t>Primljeni povrati glavnica danih zajmova (šifre 811+812+813+814+815+816+817+818)</t>
  </si>
  <si>
    <t>Izdaci za jamčevne pologe</t>
  </si>
  <si>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</si>
  <si>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</si>
  <si>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</si>
  <si>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t>Kontrole između dva različita obrasa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</si>
  <si>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</si>
  <si>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t>Stalni porezi na nepokretnu imovinu (zemlju, zgrade, kuće i ostalo)</t>
  </si>
  <si>
    <t>Pomoći proračunu i izvanproračunskim korisnicima iz drugih proračuna (šifre 6331+6332)</t>
  </si>
  <si>
    <t>Tekuće pomoći proračunu i izvanproračunskim korisnicima iz drugih proračuna</t>
  </si>
  <si>
    <t>Kapitalne pomoći proračunu i izvanproračunskim korisnicima iz drugih proračuna</t>
  </si>
  <si>
    <t>Pomoći izravnanja za decentralizirane funkcije i fiskalnog izravnanja (šifre 6351 do 6353)</t>
  </si>
  <si>
    <t>Pomoći iz drugih proračuna i od izvanproračunskih korisnika temeljem protestiranih jamstava (šifra 6371+6372)</t>
  </si>
  <si>
    <t>Pomoći primljene iz drugih proračuna i od izvanproračunskih korisnika po protestiranim jamstvima</t>
  </si>
  <si>
    <t>Prihodi od prodaje kratkotrajne nefinancijske imovine, sitnog inventara i autoguma</t>
  </si>
  <si>
    <t>Donacije od pravnih i fizičkih osoba izvan općeg proračuna te povrat donacija i kapitalnih pomoći po protestiranim jamstvima (šifre 6631 do 6634)</t>
  </si>
  <si>
    <t>Prihodi iz nadležnog proračuna za financiranje izdataka za financijsku imovinu i otplatu zajmova</t>
  </si>
  <si>
    <t>Kazne za prometne i ostale prekršaje u nadležnosti MUP-a</t>
  </si>
  <si>
    <t>Doprinosi za mirovinsko osiguranje za staž s povećanim trajanjem</t>
  </si>
  <si>
    <t>Sitni inventar i autogume</t>
  </si>
  <si>
    <t>Usluge telefona, interneta, pošte i prijevoza</t>
  </si>
  <si>
    <t>Subvencije kreditnim i ostalim financijskim institucijama i trgovačkim društvima u javnom sektoru (šifre 3511+3512)</t>
  </si>
  <si>
    <t>Subvencije kreditnim i financijskim institucijama, trgovačkim društvima, zadrugama, poljoprivrednicima i obrtnicima izvan javnog sektora (šifre 3521 do 3523)</t>
  </si>
  <si>
    <t>Pomoći drugom proračunu i izvanproračunskim korisnicima (šifre 3631 do 3636)</t>
  </si>
  <si>
    <t>Tekuće pomoći drugom proračunu i izvanproračunskim korisnicima</t>
  </si>
  <si>
    <t>Kapitalne pomoći drugom proračunu i izvanproračunskim korisnicima</t>
  </si>
  <si>
    <t>Pomoći drugom proračunu i izvanproračunskim korisnicima po protestiranim jamstvima</t>
  </si>
  <si>
    <t>Povrat pomoći primljenih iz drugih proračuna i od izvanproračunskih korisnika po protestiranim jamstvima</t>
  </si>
  <si>
    <t>Rashodi za donacije, kazne, naknade šteta i kapitalne pomoći (šifre 381+382+383+386)</t>
  </si>
  <si>
    <t>Kapitalne pomoći kreditnim i ostalim financijskim institucijama te trgovačkim društvima i zadrugama izvan javnog sektora</t>
  </si>
  <si>
    <t>Kapitalne pomoći trgovačkim društvima i obrtnicima po protestiranim jamstvima u tuzemstvu i inozemstvu</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</si>
  <si>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</si>
  <si>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</si>
  <si>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Primici od izdanih financijskih instrumenata - vrijednosnih papira (šifre 821+822+823+824)</t>
  </si>
  <si>
    <t>Povrat zajmova danih izvanproračunskim korisnicima JLP(R)S</t>
  </si>
  <si>
    <t>Primici od prodaje financijskih instrumenata - dionica i udjela u glavnici (šifre 831+832+833+834)</t>
  </si>
  <si>
    <t>Primljeni zajmovi od izvanproračunskih korisnika JLP(R)S</t>
  </si>
  <si>
    <t>Primici od prodaje financijskih instrumenata - vrijednosnih papira iz portfelja (šifre 851+852+853+854)</t>
  </si>
  <si>
    <t>Izdaci za dane zajmove i jamčevne pologe (šifre 511+512+513+514+515+516+517+518)</t>
  </si>
  <si>
    <t>Dani zajmovi izvanproračunskim korisnicima JLP(R)S</t>
  </si>
  <si>
    <t>Izdaci za ulaganja u financijske instrumente - vrijednosne papire (šifre 521+522+523+524)</t>
  </si>
  <si>
    <t>Izdaci za ulaganja u financijske instrumente - dionice i udjele u glavnici (šifre 531+532+533+534)</t>
  </si>
  <si>
    <t>Izdaci za ulaganja u dionice i udjele u glavnici kreditnih i ostalih financijskih institucija u javnom sektoru (šifre 5312 do 5314)</t>
  </si>
  <si>
    <t>Izdaci za ulaganja u dionice i udjele u glavnici trgovačkih društava u javnom sektoru (šifra 5321)</t>
  </si>
  <si>
    <t>Izdaci za ulaganja u dionice i udjele u glavnici kreditnih i ostalih financijskih institucija izvan javnog sektora (šifre 5331+5332)</t>
  </si>
  <si>
    <t>Izdaci za ulaganja u dionice i udjele u glavnici trgovačkih društava izvan javnog sektora (šifre 5341+5342)</t>
  </si>
  <si>
    <t>Otplata glavnice primljenih zajmova od izvanproračunskih korisnika JLP(R)S</t>
  </si>
  <si>
    <t>Izdaci za otplatu glavnice za izdane financijske instrumente - vrijednosne papire (šifre 551+552+553)</t>
  </si>
  <si>
    <t>Tekuće pomoći od izvanproračunskih korisnika JLP(R)S</t>
  </si>
  <si>
    <t>Kapitalne pomoći od izvanproračunskih korisnika JLP(R)S</t>
  </si>
  <si>
    <t>Pomoći od izvanproračunskih korisnika JLP(R)S po protestiranim jamstvima</t>
  </si>
  <si>
    <t>Povrat pomoći danih proračunskim korisnicima JLP(R)S po protestiranim jamstvima</t>
  </si>
  <si>
    <t>Povrat pomoći danih izvanproračunskim korisnicima JLP(R)S po protestiranim jamstvima</t>
  </si>
  <si>
    <t>Prihodi od kamata na dane zajmove izvanproračunskim korisnicima JLP(R)S</t>
  </si>
  <si>
    <t xml:space="preserve">Kamate za primljene zajmove od izvanproračunskih korisnika JLP(R)S </t>
  </si>
  <si>
    <t>Tekuće pomoći izvanproračunskim korisnicima JLP(R)S</t>
  </si>
  <si>
    <t>Kapitalne pomoći izvanproračunskim korisnicima JLP(R)S</t>
  </si>
  <si>
    <t>Pomoći izvanproračunskim korisnicima JLP(R)S po protestiranim jamstvima</t>
  </si>
  <si>
    <t>Povrat pomoći primljenih od izvanproračunskih korisnika JLP(R)S po protestiranim jamstvima</t>
  </si>
  <si>
    <t>Pomoći proračunskim korisnicima JLP(R)S po protestiranim jamstvima</t>
  </si>
  <si>
    <t>Tekuće pomoći izvanproračunskim korisnicima JLP(R)S temeljem prijenosa EU sredstava</t>
  </si>
  <si>
    <t>Kapitalne pomoći izvanproračunskim korisnicima JLP(R)S temeljem prijenosa EU sredstava</t>
  </si>
  <si>
    <t>Povrat zajmova danih izvanproračunskim korisnicima JLP(R)S - kratkoročni</t>
  </si>
  <si>
    <t>Povrat zajmova danih izvanproračunskim korisnicima JLP(R)S - dugoročni</t>
  </si>
  <si>
    <t>Primljeni financijski najam od kreditnih institucija u javnom sektoru</t>
  </si>
  <si>
    <t>Primljeni financijski najam od ostalih financijskih institucija u javnom sektoru</t>
  </si>
  <si>
    <t>Primljeni financijski najam od tuzemnih kreditnih institucija izvan javnog sektora</t>
  </si>
  <si>
    <t>Primljeni financijski najam od ostalih tuzemnih financijskih institucija izvan javnog sektora</t>
  </si>
  <si>
    <t>Primljeni financijski najam od inozemnih kreditnih institucija</t>
  </si>
  <si>
    <t>Primljeni financijski najam od ostalih inozemnih financijskih institucija</t>
  </si>
  <si>
    <t>Primljeni zajmovi od izvanproračunskih korisnika JLP(R)S - kratkoročni</t>
  </si>
  <si>
    <t>Primljeni zajmovi od izvanproračunskih korisnika JLP(R)S - dugoročni</t>
  </si>
  <si>
    <t>Dani zajmovi izvanproračunskim korisnicima JLP(R)S – kratkoročni</t>
  </si>
  <si>
    <t>Dani zajmovi izvanproračunskim korisnicima JLP(R)S – dugoročni</t>
  </si>
  <si>
    <t>Otplata glavnice po financijskom najmu od kreditnih institucija u javnom sektoru</t>
  </si>
  <si>
    <t>Otplata glavnice po financijskom najmu od ostalih financijskih institucija u javnom sektoru</t>
  </si>
  <si>
    <t>Otplata glavnice po financijskom najmu od tuzemnih kreditnih institucija izvan javnog sektora</t>
  </si>
  <si>
    <t>Otplata glavnice po financijskom najmu od ostalih tuzemnih financijskih institucija izvan javnog sektora</t>
  </si>
  <si>
    <t>Otplata glavnice po financijskom najmu od inozemnih kreditnih institucija</t>
  </si>
  <si>
    <t>Otplata glavnice primljenog financijskog najma od ostalih inozemnih financijskih institucija</t>
  </si>
  <si>
    <t>Otplata glavnice primljenih zajmova od izvanproračunskih korisnika JLP(R)S – kratkoročnih</t>
  </si>
  <si>
    <t>Otplata glavnice primljenih zajmova od izvanproračunskih korisnika JLP(R)S – dugoročnih</t>
  </si>
  <si>
    <t>Obveze za financijski najam od ostalih financijskih institucija u javnom sektoru</t>
  </si>
  <si>
    <t>Obveze za financijski najam od ostalih tuzemnih financijskih institucija izvan javnog sektora</t>
  </si>
  <si>
    <t>Obveze za financijski najam od inozemnih kreditnih institucija</t>
  </si>
  <si>
    <t>Obveze za financijski najam od ostalih inozemnih financijskih institucija</t>
  </si>
  <si>
    <t>PRIHODI POSLOVANJA (šifre 61+62+63+64+65+66+67+68)</t>
  </si>
  <si>
    <t>Povrat pomoći primljenih od HZMO-a, HZZ-a i HZZO-a po protestiranim jamstvima</t>
  </si>
  <si>
    <t>Potraživanja za povrat pomoći danih proračunskim korisnicima JLP(R)S po protestiranim jamstvima</t>
  </si>
  <si>
    <t>Potraživanja za povrat pomoći danih izvanproračunskim korisnicima JLP(R)S po protestiranim jamstvima</t>
  </si>
  <si>
    <t>Obveze za financijske instrumente - vrijednosne papire - dospjele</t>
  </si>
  <si>
    <t>Obveze za financijske instrumente - vrijednosne papire - nedospjele</t>
  </si>
  <si>
    <t>Obveze za financijski najam od kreditnih institucija u javnom sektoru</t>
  </si>
  <si>
    <t>Obveze za financijski najam od tuzemnih kreditnih institucija izvan javnog sektora</t>
  </si>
  <si>
    <t>Potraživanja za dane predujmove za EU projekte subjektima izvan općeg proračuna</t>
  </si>
  <si>
    <t>Manjak prihoda i primitaka (šifre 92221 do 92223)</t>
  </si>
  <si>
    <t>Rezultat - višak/manjak (šifre 9221-9222)</t>
  </si>
  <si>
    <t>Višak prihoda i primitaka (šifre 92211 do 92213)</t>
  </si>
  <si>
    <t>Odgođeno plaćanje rashoda i prihodi budućih razdoblja (pasivna vremenska razgraničenja) (šifre 291+292)</t>
  </si>
  <si>
    <t>Obveze za zajmove od izvanproračunskih korisnika JLP(R)S</t>
  </si>
  <si>
    <t>Obveze za financijske instrumente - vrijednosne papire - tuzemne (šifre 2511+2521+2531+2541+2551+2561)</t>
  </si>
  <si>
    <t xml:space="preserve">Obveze za financijske instrumente - vrijednosne papire - inozemne (šifre 2512+2522+2532+2542+2552+2562) </t>
  </si>
  <si>
    <t>Obveze za donacije, kazne, naknade šteta i kapitalne pomoći</t>
  </si>
  <si>
    <t>Obveze za kamate za izdane financijske instrumente - vrijednosne papire</t>
  </si>
  <si>
    <t>Rashodi budućih razdoblja i nedospjela naplata prihoda (aktivna vremenska razgraničenja) (šifre 191 do 193)</t>
  </si>
  <si>
    <t>Obveznici razine 21, 31, 41 i 42 ne mogu imati popunjenu šifru 12942 u oba stupca podataka.</t>
  </si>
  <si>
    <t>Šifra 61341 je samo dio šifre 6134 i mora joj biti manja ili jednaka u oba stupca podataka.</t>
  </si>
  <si>
    <t>Samo šifre 9, 91 i 922 mogu biti i negativne. Ako ova kontrola javlja pogrešku znači da je upisana negativna vrijednost za šifru za koju to nije dopušteno.</t>
  </si>
  <si>
    <r>
      <t xml:space="preserve">Porezi na robu i usluge (šifre 6141 do </t>
    </r>
    <r>
      <rPr>
        <sz val="9"/>
        <rFont val="Arial"/>
        <family val="2"/>
      </rPr>
      <t>6147</t>
    </r>
    <r>
      <rPr>
        <sz val="9"/>
        <color theme="1"/>
        <rFont val="Arial"/>
        <family val="2"/>
      </rPr>
      <t xml:space="preserve">) </t>
    </r>
  </si>
  <si>
    <t>Materijalni rashodi (šifre 321+322+323+324+325+329)</t>
  </si>
  <si>
    <t>Pomoći dane u inozemstvo i unutar općeg proračuna (šifre 361+362+363+365+366+367+368+369)</t>
  </si>
  <si>
    <t>Instrumenti i uređaji</t>
  </si>
  <si>
    <t>Obračunati prihodi od prodaje nefinancijske imovine (šifre 971 do 974)</t>
  </si>
  <si>
    <t>Obračunati prihodi poslovanja (šifre 961 do 963 + 964 do 968)</t>
  </si>
  <si>
    <t>Obračunati rashodi poslovanja (šifre 9341 do 9368)</t>
  </si>
  <si>
    <t>Vlastiti izvori (šifre 91 + 922 - 93 + 96 + 97)</t>
  </si>
  <si>
    <t>Obveze za financijske instrumente - vrijednosne papire (šifre 25X1+25X2-259)</t>
  </si>
  <si>
    <t>Obveze za nabavu nefinancijske imovine (šifre 241 do 245)</t>
  </si>
  <si>
    <t>Obveze za pomoći dane u inozemstvo i unutar općeg proračuna (šifre 2361 do 2368)</t>
  </si>
  <si>
    <t xml:space="preserve">Obveze (šifre 23+24+25+26+27+29) </t>
  </si>
  <si>
    <t>Obveze za rashode poslovanja (šifre 231 do 234 + 235 + 236 + 237 do 239)</t>
  </si>
  <si>
    <t>Potraživanja za pomoći proračunu i izvanproračunskim korisnicima iz drugih proračuna</t>
  </si>
  <si>
    <t>Potraživanja za povrat pomoći danih drugim proračunima i izvanproračunskim korisnicima po protestiranim jamstvima</t>
  </si>
  <si>
    <t>Financijski instrumenti - dionice i udjeli u glavnici (šifre 15X1+15X2-159)</t>
  </si>
  <si>
    <t>Ispravak vrijednosti potraživanja za dane zajmove</t>
  </si>
  <si>
    <t>Financijski instrumenti - vrijednosni papiri (šifre 14X1+14X2-149)</t>
  </si>
  <si>
    <t>Zajmovi izvanproračunskim korisnicima JLP(R)S</t>
  </si>
  <si>
    <t>Potraživanja za jamčevne pologe, od zaposlenih te za više plaćene poreze i ostalo (šifre 122 do 124 - 125 + 129)</t>
  </si>
  <si>
    <t>Izdvojena novčana sredstva i depoziti u kreditnim i financijskim institucijama (šifre 1121 do 1123)</t>
  </si>
  <si>
    <t>Proizvodnja u tijeku i gotovi proizvodi</t>
  </si>
  <si>
    <t>Zalihe robe za daljnju prodaju</t>
  </si>
  <si>
    <t>Proizvedena kratkotrajna imovina (šifre 061 do 065)</t>
  </si>
  <si>
    <t>Zalihe sitnog inventara i autoguma</t>
  </si>
  <si>
    <t>Sitni inventar i autogume u upotrebi</t>
  </si>
  <si>
    <t>Ispravak vrijednosti sitnog inventara i autoguma u upotrebi</t>
  </si>
  <si>
    <t>Sitni inventar i autogume (šifre 041+042-049)</t>
  </si>
  <si>
    <t>Potraživanja za jamčevne pologe, od zaposlenih te za više plaćene poreze i ostalo</t>
  </si>
  <si>
    <t>Financijski instrumenti - vrijednosni papiri</t>
  </si>
  <si>
    <t>Financijski instrumenti - dionice i udjeli u glavnici</t>
  </si>
  <si>
    <t>Obveze za financijske instrumente - vrijednosne papire</t>
  </si>
  <si>
    <t>Stanje nedospjelih obveza na kraju izvještajnog razdoblja (šifre V010 + ND23 + ND24 + 'ND dio 25,26' + ND27)</t>
  </si>
  <si>
    <t>Obveze za donacije, kazne, naknade šteta i kapitalne pomoći (šifre D238A do D238D)</t>
  </si>
  <si>
    <t>Obveze za pomoći dane u inozemstvo i unutar općeg proračuna  (šifre D236A do D236D)</t>
  </si>
  <si>
    <t>Stanje dospjelih obveza na kraju izvještajnog razdoblja (šifre V008+D23+D24 + 'D dio 25,26' + D27)</t>
  </si>
  <si>
    <t>Obveze za pomoći dane u inozemstvo i unutar općeg proračuna</t>
  </si>
  <si>
    <t>Podmirene obveze u izvještajnom razdoblju (šifre V005+P23+P24 + 'P dio 25,26'+P27)</t>
  </si>
  <si>
    <t>Povećanje obveza u izvještajnom razdoblju (šifre V003+N23+N24 + 'N dio 25,26'+N27)</t>
  </si>
  <si>
    <t>Obveznici razine 11, 12, 21, 31, 23, 41 i 42 ne mogu imati popunjenu šifru 27411.</t>
  </si>
  <si>
    <t>Vrijednost šifre 129 mora biti jednaka zbroju vrijednosti šifri 12911 do 12958 u oba stupca podataka.</t>
  </si>
  <si>
    <t>Zbroj šifri 65263 do 65267 je samo dio šifre 6526 i mora joj biti manji ili jednak u oba stupca podataka.</t>
  </si>
  <si>
    <t>Šifra 6634 mora biti jednaka zbroju šifri: 66341 do 66345 u oba stupca podataka.</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</si>
  <si>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</si>
  <si>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</si>
  <si>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</si>
  <si>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</si>
  <si>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Razina 21 ne smije imati popunjene šifre: 611 do 6152, 621 do 623, 635 do 6353, 6811, 3226, 3421, 365 do 3653, 367 do 3674 i 371 do 3715, 741 i 4228. Ako je za bilo koju od ovih šifri upisan iznos, a obrazac je razine 21 obrazac je neispravan.</t>
  </si>
  <si>
    <t>Razine 22 ne smiju imati popunjene šifre: 612 do 6125, 6133, 6141, 6143, 615 do 6152, 621 do 623, 671 do 673, 6811, 3226, 365 do 3653, 371 do 3715.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</si>
  <si>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</si>
  <si>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Razina 31 ne smije imati popunjene šifre: 611 do 6152, 621 do 623, 635 do 6353, 6811, 3226, 3421, 365 do 3653, 367 do 3674, 371 do 3715, 741, 4228, 441. Ako je za bilo koju od ovih šifri upisan iznos za razinu 31 obrazac je neispravan.</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</si>
  <si>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</si>
  <si>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</si>
  <si>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</si>
  <si>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</si>
  <si>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</si>
  <si>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</si>
  <si>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OPĆINA VIR</t>
  </si>
  <si>
    <t>2025-06</t>
  </si>
  <si>
    <t>35652 - OPĆINA VIR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</si>
</sst>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z val="10"/>
      <color rgb="FF0000FF"/>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sz val="9"/>
      <color rgb="FF00B050"/>
      <name val="Arial"/>
      <family val="2"/>
      <charset val="238"/>
    </font>
    <font>
      <b/>
      <sz val="10"/>
      <color rgb="FFFF0000"/>
      <name val="Arial"/>
      <family val="2"/>
      <charset val="238"/>
    </font>
    <font>
      <sz val="9"/>
      <color theme="6"/>
      <name val="Arial"/>
      <family val="2"/>
      <charset val="238"/>
    </font>
    <font>
      <strike/>
      <sz val="9"/>
      <color theme="1"/>
      <name val="Arial"/>
      <family val="2"/>
      <charset val="238"/>
    </font>
    <font>
      <sz val="9"/>
      <color theme="1"/>
      <name val="Arial"/>
      <family val="2"/>
      <charset val="238"/>
    </font>
    <font>
      <b/>
      <sz val="8"/>
      <color rgb="FF00B050"/>
      <name val="Arial"/>
      <family val="2"/>
    </font>
    <font>
      <b/>
      <sz val="12"/>
      <color theme="1"/>
      <name val="Arial"/>
      <family val="2"/>
    </font>
    <font>
      <b/>
      <sz val="10"/>
      <name val="Arial"/>
      <family val="2"/>
    </font>
    <font>
      <b/>
      <sz val="9"/>
      <name val="Arial"/>
      <family val="2"/>
      <charset val="238"/>
    </font>
    <font>
      <strike/>
      <sz val="8"/>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0">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49" fontId="5" fillId="0" borderId="0" xfId="0" applyNumberFormat="1" applyFont="1" applyAlignment="1">
      <alignment horizontal="right" vertical="center"/>
    </xf>
    <xf numFmtId="0" fontId="12" fillId="0" borderId="0" xfId="0" applyFont="1" applyAlignment="1">
      <alignment horizontal="center" vertical="center"/>
    </xf>
    <xf numFmtId="49" fontId="3" fillId="0" borderId="0" xfId="0" applyNumberFormat="1" applyFont="1" applyAlignment="1">
      <alignment horizontal="center" vertical="center"/>
    </xf>
    <xf numFmtId="49" fontId="13" fillId="0" borderId="0" xfId="0" applyNumberFormat="1" applyFont="1" applyAlignment="1">
      <alignment vertical="center"/>
    </xf>
    <xf numFmtId="49" fontId="1" fillId="0" borderId="0" xfId="0" applyNumberFormat="1" applyFont="1" applyAlignment="1">
      <alignment horizontal="center" vertical="center"/>
    </xf>
    <xf numFmtId="0" fontId="3" fillId="5" borderId="15" xfId="0" applyFont="1" applyFill="1" applyBorder="1" applyAlignment="1">
      <alignment horizontal="center" vertical="center"/>
    </xf>
    <xf numFmtId="0" fontId="13" fillId="0" borderId="0" xfId="0" applyFont="1"/>
    <xf numFmtId="0" fontId="0" fillId="0" borderId="0" xfId="0"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166" fontId="5" fillId="0" borderId="28" xfId="0" applyNumberFormat="1" applyFont="1" applyBorder="1" applyAlignment="1">
      <alignment horizontal="center" vertical="center"/>
    </xf>
    <xf numFmtId="166" fontId="5" fillId="0" borderId="34" xfId="0" applyNumberFormat="1" applyFont="1" applyBorder="1" applyAlignment="1">
      <alignment horizontal="center" vertical="center"/>
    </xf>
    <xf numFmtId="166" fontId="5" fillId="0" borderId="39" xfId="0" applyNumberFormat="1" applyFont="1" applyBorder="1" applyAlignment="1">
      <alignment horizontal="center" vertical="center"/>
    </xf>
    <xf numFmtId="0" fontId="1" fillId="0" borderId="0" xfId="0" applyFont="1" applyAlignment="1">
      <alignment vertical="center"/>
    </xf>
    <xf numFmtId="0" fontId="14" fillId="0" borderId="0" xfId="0" applyFont="1" applyAlignment="1">
      <alignment vertical="center"/>
    </xf>
    <xf numFmtId="0" fontId="17" fillId="0" borderId="0" xfId="0" applyFont="1" applyAlignment="1">
      <alignment vertical="center"/>
    </xf>
    <xf numFmtId="4" fontId="16" fillId="0" borderId="49" xfId="0" applyNumberFormat="1" applyFont="1" applyBorder="1" applyAlignment="1">
      <alignment vertical="center" wrapText="1"/>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1" fillId="0" borderId="75" xfId="7" applyBorder="1" applyAlignment="1" applyProtection="1">
      <alignment horizontal="center" vertical="center"/>
      <protection hidden="1"/>
    </xf>
    <xf numFmtId="0" fontId="20" fillId="0" borderId="0" xfId="0" applyFont="1"/>
    <xf numFmtId="0" fontId="27" fillId="0" borderId="0" xfId="0" applyFont="1"/>
    <xf numFmtId="0" fontId="23" fillId="0" borderId="0" xfId="0" applyFont="1" applyAlignment="1">
      <alignment vertical="center"/>
    </xf>
    <xf numFmtId="4" fontId="29" fillId="5" borderId="45" xfId="0" applyNumberFormat="1" applyFont="1" applyFill="1" applyBorder="1" applyAlignment="1">
      <alignment horizontal="left" vertical="center"/>
    </xf>
    <xf numFmtId="0" fontId="29" fillId="5" borderId="46" xfId="0" applyFont="1" applyFill="1" applyBorder="1" applyAlignment="1">
      <alignment horizontal="left" vertical="center"/>
    </xf>
    <xf numFmtId="167" fontId="32" fillId="0" borderId="49" xfId="0" applyNumberFormat="1" applyFont="1" applyBorder="1" applyAlignment="1">
      <alignment horizontal="right" vertical="center"/>
    </xf>
    <xf numFmtId="0" fontId="35" fillId="0" borderId="0" xfId="0" applyFont="1"/>
    <xf numFmtId="0" fontId="34" fillId="0" borderId="23" xfId="0" applyFont="1" applyBorder="1" applyAlignment="1">
      <alignment horizontal="center" vertical="center" wrapText="1"/>
    </xf>
    <xf numFmtId="49" fontId="31" fillId="5" borderId="56" xfId="0" applyNumberFormat="1" applyFont="1" applyFill="1" applyBorder="1" applyAlignment="1">
      <alignment horizontal="left" vertical="center"/>
    </xf>
    <xf numFmtId="0" fontId="34" fillId="0" borderId="0" xfId="0" applyFont="1" applyAlignment="1">
      <alignment horizontal="center" vertical="center" wrapText="1"/>
    </xf>
    <xf numFmtId="0" fontId="37" fillId="0" borderId="0" xfId="0" applyFont="1"/>
    <xf numFmtId="0" fontId="32" fillId="0" borderId="0" xfId="0" applyFont="1" applyAlignment="1">
      <alignment vertical="center"/>
    </xf>
    <xf numFmtId="0" fontId="29" fillId="5" borderId="45" xfId="0" applyFont="1" applyFill="1" applyBorder="1" applyAlignment="1">
      <alignment horizontal="left" vertical="center"/>
    </xf>
    <xf numFmtId="49" fontId="29" fillId="5" borderId="56" xfId="0" applyNumberFormat="1" applyFont="1" applyFill="1" applyBorder="1" applyAlignment="1">
      <alignment horizontal="left" vertical="center"/>
    </xf>
    <xf numFmtId="49" fontId="29" fillId="5" borderId="3" xfId="0" applyNumberFormat="1" applyFont="1" applyFill="1" applyBorder="1" applyAlignment="1">
      <alignment horizontal="left" vertical="center"/>
    </xf>
    <xf numFmtId="0" fontId="39" fillId="0" borderId="0" xfId="0" applyFont="1"/>
    <xf numFmtId="49" fontId="35" fillId="0" borderId="57" xfId="0" applyNumberFormat="1" applyFont="1" applyBorder="1" applyAlignment="1">
      <alignment horizontal="left" vertical="center" wrapText="1"/>
    </xf>
    <xf numFmtId="49" fontId="35" fillId="0" borderId="47" xfId="0" applyNumberFormat="1" applyFont="1" applyBorder="1" applyAlignment="1">
      <alignment horizontal="left" vertical="center" wrapText="1"/>
    </xf>
    <xf numFmtId="4" fontId="30" fillId="0" borderId="45" xfId="0" applyNumberFormat="1" applyFont="1" applyBorder="1" applyAlignment="1">
      <alignment horizontal="right" vertical="center" shrinkToFit="1"/>
    </xf>
    <xf numFmtId="167" fontId="32" fillId="0" borderId="46" xfId="0" applyNumberFormat="1" applyFont="1" applyBorder="1" applyAlignment="1">
      <alignment horizontal="right" vertical="center"/>
    </xf>
    <xf numFmtId="4" fontId="30" fillId="0" borderId="29" xfId="0" applyNumberFormat="1" applyFont="1" applyBorder="1" applyAlignment="1">
      <alignment horizontal="right" vertical="center" shrinkToFit="1"/>
    </xf>
    <xf numFmtId="167" fontId="32" fillId="0" borderId="54" xfId="0" applyNumberFormat="1" applyFont="1" applyBorder="1" applyAlignment="1">
      <alignment horizontal="right" vertical="center"/>
    </xf>
    <xf numFmtId="49" fontId="32" fillId="0" borderId="0" xfId="0" applyNumberFormat="1" applyFont="1" applyAlignment="1">
      <alignment vertical="center"/>
    </xf>
    <xf numFmtId="49" fontId="23" fillId="0" borderId="47" xfId="0" applyNumberFormat="1" applyFont="1" applyBorder="1" applyAlignment="1">
      <alignment horizontal="left" vertical="center" wrapText="1"/>
    </xf>
    <xf numFmtId="49" fontId="23" fillId="0" borderId="29" xfId="0" applyNumberFormat="1" applyFont="1" applyBorder="1" applyAlignment="1">
      <alignment horizontal="left" vertical="center" wrapText="1"/>
    </xf>
    <xf numFmtId="49" fontId="22" fillId="0" borderId="29"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6" fillId="0" borderId="0" xfId="0" applyFont="1"/>
    <xf numFmtId="0" fontId="36" fillId="0" borderId="0" xfId="0" applyFont="1" applyAlignment="1">
      <alignment vertical="center"/>
    </xf>
    <xf numFmtId="49" fontId="22" fillId="0" borderId="47" xfId="0" applyNumberFormat="1" applyFont="1" applyBorder="1" applyAlignment="1">
      <alignment horizontal="left" vertical="center" wrapText="1"/>
    </xf>
    <xf numFmtId="167" fontId="36" fillId="0" borderId="49" xfId="0" applyNumberFormat="1" applyFont="1" applyBorder="1" applyAlignment="1">
      <alignment horizontal="right" vertical="center"/>
    </xf>
    <xf numFmtId="49" fontId="22" fillId="0" borderId="47" xfId="0" applyNumberFormat="1" applyFont="1" applyBorder="1" applyAlignment="1">
      <alignment horizontal="left" vertical="center" shrinkToFit="1"/>
    </xf>
    <xf numFmtId="49" fontId="22" fillId="0" borderId="51" xfId="0" applyNumberFormat="1" applyFont="1" applyBorder="1" applyAlignment="1">
      <alignment horizontal="left" vertical="center" wrapText="1"/>
    </xf>
    <xf numFmtId="49" fontId="22" fillId="0" borderId="52" xfId="0" applyNumberFormat="1" applyFont="1" applyBorder="1" applyAlignment="1">
      <alignment horizontal="left" vertical="center" wrapText="1"/>
    </xf>
    <xf numFmtId="167" fontId="36" fillId="0" borderId="54" xfId="0" applyNumberFormat="1" applyFont="1" applyBorder="1" applyAlignment="1">
      <alignment horizontal="right" vertical="center"/>
    </xf>
    <xf numFmtId="4" fontId="36" fillId="5" borderId="45" xfId="0" applyNumberFormat="1" applyFont="1" applyFill="1" applyBorder="1" applyAlignment="1">
      <alignment horizontal="left" vertical="center"/>
    </xf>
    <xf numFmtId="4" fontId="36" fillId="5" borderId="45" xfId="0" applyNumberFormat="1" applyFont="1" applyFill="1" applyBorder="1" applyAlignment="1">
      <alignment vertical="center"/>
    </xf>
    <xf numFmtId="0" fontId="36" fillId="5" borderId="46" xfId="0" applyFont="1" applyFill="1" applyBorder="1" applyAlignment="1">
      <alignment vertical="center"/>
    </xf>
    <xf numFmtId="4" fontId="46" fillId="0" borderId="29" xfId="0" applyNumberFormat="1" applyFont="1" applyBorder="1" applyAlignment="1">
      <alignment horizontal="right" vertical="center" shrinkToFit="1"/>
    </xf>
    <xf numFmtId="0" fontId="35" fillId="0" borderId="51" xfId="0" applyFont="1" applyBorder="1" applyAlignment="1">
      <alignment horizontal="left" vertical="center" wrapText="1"/>
    </xf>
    <xf numFmtId="4" fontId="30" fillId="0" borderId="52" xfId="0" applyNumberFormat="1" applyFont="1" applyBorder="1" applyAlignment="1">
      <alignment horizontal="right" vertical="center" shrinkToFit="1"/>
    </xf>
    <xf numFmtId="4" fontId="30" fillId="0" borderId="46" xfId="0" applyNumberFormat="1" applyFont="1" applyBorder="1" applyAlignment="1">
      <alignment horizontal="right" vertical="center" shrinkToFit="1"/>
    </xf>
    <xf numFmtId="4" fontId="30" fillId="0" borderId="49" xfId="0" applyNumberFormat="1" applyFont="1" applyBorder="1" applyAlignment="1">
      <alignment horizontal="right" vertical="center" shrinkToFit="1"/>
    </xf>
    <xf numFmtId="0" fontId="22" fillId="0" borderId="45" xfId="0" applyFont="1" applyBorder="1" applyAlignment="1">
      <alignment horizontal="left" vertical="center" wrapText="1"/>
    </xf>
    <xf numFmtId="0" fontId="22" fillId="0" borderId="29" xfId="0" applyFont="1" applyBorder="1" applyAlignment="1">
      <alignment horizontal="left" vertical="center" wrapText="1"/>
    </xf>
    <xf numFmtId="0" fontId="22" fillId="0" borderId="52" xfId="0" applyFont="1" applyBorder="1" applyAlignment="1">
      <alignment horizontal="left" vertical="center" wrapText="1"/>
    </xf>
    <xf numFmtId="49" fontId="34" fillId="0" borderId="57" xfId="0" applyNumberFormat="1" applyFont="1" applyBorder="1" applyAlignment="1">
      <alignment horizontal="left" vertical="center" wrapText="1"/>
    </xf>
    <xf numFmtId="49" fontId="34" fillId="0" borderId="47" xfId="0" applyNumberFormat="1" applyFont="1" applyBorder="1" applyAlignment="1">
      <alignment horizontal="left" vertical="center" wrapText="1"/>
    </xf>
    <xf numFmtId="49" fontId="34" fillId="0" borderId="29" xfId="0" applyNumberFormat="1" applyFont="1" applyBorder="1" applyAlignment="1">
      <alignment horizontal="left" vertical="center" wrapText="1"/>
    </xf>
    <xf numFmtId="0" fontId="32" fillId="0" borderId="64" xfId="0" applyFont="1" applyBorder="1" applyAlignment="1">
      <alignment vertical="center" wrapText="1"/>
    </xf>
    <xf numFmtId="0" fontId="36" fillId="0" borderId="64" xfId="0" applyFont="1" applyBorder="1" applyAlignment="1">
      <alignment horizontal="left" vertical="center" wrapText="1"/>
    </xf>
    <xf numFmtId="49" fontId="36" fillId="0" borderId="64" xfId="0" applyNumberFormat="1" applyFont="1" applyBorder="1" applyAlignment="1">
      <alignment horizontal="left" vertical="center" wrapText="1"/>
    </xf>
    <xf numFmtId="1" fontId="32" fillId="0" borderId="0" xfId="0" applyNumberFormat="1" applyFont="1" applyAlignment="1">
      <alignment vertical="center"/>
    </xf>
    <xf numFmtId="0" fontId="32" fillId="0" borderId="0" xfId="0" applyFont="1" applyAlignment="1">
      <alignment horizontal="center" vertical="center" wrapText="1"/>
    </xf>
    <xf numFmtId="0" fontId="41" fillId="0" borderId="0" xfId="0" applyFont="1" applyAlignment="1">
      <alignment horizontal="center" vertical="center"/>
    </xf>
    <xf numFmtId="0" fontId="32" fillId="0" borderId="9" xfId="0" applyFont="1" applyBorder="1" applyAlignment="1">
      <alignment vertical="center"/>
    </xf>
    <xf numFmtId="1" fontId="29" fillId="0" borderId="9" xfId="0" applyNumberFormat="1" applyFont="1" applyBorder="1" applyAlignment="1">
      <alignment horizontal="center" vertical="center" wrapText="1"/>
    </xf>
    <xf numFmtId="0" fontId="29" fillId="4" borderId="9" xfId="0" applyFont="1" applyFill="1" applyBorder="1" applyAlignment="1">
      <alignment horizontal="center" vertical="center" wrapText="1"/>
    </xf>
    <xf numFmtId="49" fontId="29" fillId="4" borderId="9" xfId="0" applyNumberFormat="1" applyFont="1" applyFill="1" applyBorder="1" applyAlignment="1">
      <alignment horizontal="center" vertical="center" wrapText="1"/>
    </xf>
    <xf numFmtId="0" fontId="32" fillId="4" borderId="9" xfId="0" applyFont="1" applyFill="1" applyBorder="1" applyAlignment="1">
      <alignment vertical="center"/>
    </xf>
    <xf numFmtId="1" fontId="32" fillId="4" borderId="9" xfId="0" applyNumberFormat="1" applyFont="1" applyFill="1" applyBorder="1" applyAlignment="1">
      <alignment vertical="center"/>
    </xf>
    <xf numFmtId="49" fontId="32" fillId="4" borderId="9" xfId="0" applyNumberFormat="1" applyFont="1" applyFill="1" applyBorder="1" applyAlignment="1">
      <alignment vertical="center"/>
    </xf>
    <xf numFmtId="165" fontId="32" fillId="4" borderId="9" xfId="0" applyNumberFormat="1" applyFont="1" applyFill="1" applyBorder="1" applyAlignment="1">
      <alignment vertical="center"/>
    </xf>
    <xf numFmtId="0" fontId="32" fillId="0" borderId="9" xfId="0" applyFont="1" applyBorder="1" applyAlignment="1">
      <alignment vertical="center" wrapText="1"/>
    </xf>
    <xf numFmtId="1" fontId="48" fillId="0" borderId="62" xfId="0" applyNumberFormat="1" applyFont="1" applyBorder="1" applyAlignment="1">
      <alignment horizontal="center" vertical="center"/>
    </xf>
    <xf numFmtId="0" fontId="47" fillId="0" borderId="63" xfId="0" applyFont="1" applyBorder="1" applyAlignment="1">
      <alignment horizontal="center" vertical="center" wrapText="1"/>
    </xf>
    <xf numFmtId="0" fontId="32" fillId="0" borderId="65" xfId="0" applyFont="1" applyBorder="1" applyAlignment="1">
      <alignment vertical="center"/>
    </xf>
    <xf numFmtId="0" fontId="32" fillId="0" borderId="0" xfId="0" applyFont="1" applyAlignment="1">
      <alignment vertical="center" wrapText="1"/>
    </xf>
    <xf numFmtId="0" fontId="32" fillId="0" borderId="69" xfId="0" applyFont="1" applyBorder="1" applyAlignment="1">
      <alignment vertical="center"/>
    </xf>
    <xf numFmtId="0" fontId="32" fillId="0" borderId="55" xfId="0" applyFont="1" applyBorder="1" applyAlignment="1">
      <alignment vertical="center"/>
    </xf>
    <xf numFmtId="0" fontId="32" fillId="0" borderId="70" xfId="0" applyFont="1" applyBorder="1" applyAlignment="1">
      <alignment vertical="center"/>
    </xf>
    <xf numFmtId="3" fontId="32" fillId="0" borderId="0" xfId="0" applyNumberFormat="1" applyFont="1" applyAlignment="1">
      <alignment vertical="center"/>
    </xf>
    <xf numFmtId="2" fontId="32" fillId="0" borderId="0" xfId="0" applyNumberFormat="1" applyFont="1" applyAlignment="1">
      <alignment vertical="center"/>
    </xf>
    <xf numFmtId="3" fontId="32" fillId="0" borderId="0" xfId="0" applyNumberFormat="1" applyFont="1" applyAlignment="1">
      <alignment vertical="center" wrapText="1"/>
    </xf>
    <xf numFmtId="0" fontId="41" fillId="0" borderId="16" xfId="0" applyFont="1" applyBorder="1" applyAlignment="1">
      <alignment horizontal="center" vertical="center"/>
    </xf>
    <xf numFmtId="0" fontId="32" fillId="0" borderId="16" xfId="0" applyFont="1" applyBorder="1" applyAlignment="1">
      <alignment vertical="center"/>
    </xf>
    <xf numFmtId="3" fontId="32" fillId="0" borderId="16" xfId="0" applyNumberFormat="1" applyFont="1" applyBorder="1" applyAlignment="1">
      <alignment vertical="center"/>
    </xf>
    <xf numFmtId="1" fontId="32" fillId="0" borderId="16" xfId="0" applyNumberFormat="1" applyFont="1" applyBorder="1" applyAlignment="1">
      <alignment vertical="center"/>
    </xf>
    <xf numFmtId="3" fontId="32" fillId="0" borderId="16" xfId="0" applyNumberFormat="1" applyFont="1" applyBorder="1" applyAlignment="1">
      <alignment vertical="center" wrapText="1"/>
    </xf>
    <xf numFmtId="1" fontId="48" fillId="0" borderId="71" xfId="0" applyNumberFormat="1" applyFont="1" applyBorder="1" applyAlignment="1">
      <alignment horizontal="center" vertical="center"/>
    </xf>
    <xf numFmtId="0" fontId="33" fillId="0" borderId="72" xfId="0" applyFont="1" applyBorder="1" applyAlignment="1">
      <alignment horizontal="center" vertical="center" wrapText="1"/>
    </xf>
    <xf numFmtId="0" fontId="32" fillId="0" borderId="73" xfId="0" applyFont="1" applyBorder="1" applyAlignment="1">
      <alignment vertical="center" wrapText="1"/>
    </xf>
    <xf numFmtId="166" fontId="51" fillId="0" borderId="58" xfId="0" applyNumberFormat="1" applyFont="1" applyBorder="1" applyAlignment="1">
      <alignment horizontal="center" vertical="center"/>
    </xf>
    <xf numFmtId="0" fontId="51" fillId="0" borderId="58" xfId="0" applyFont="1" applyBorder="1" applyAlignment="1">
      <alignment horizontal="left" vertical="top" wrapText="1"/>
    </xf>
    <xf numFmtId="3" fontId="51" fillId="0" borderId="58" xfId="0" applyNumberFormat="1" applyFont="1" applyBorder="1" applyAlignment="1">
      <alignment horizontal="right" vertical="top"/>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6" xfId="0" applyNumberFormat="1" applyFont="1" applyBorder="1" applyAlignment="1">
      <alignment horizontal="center" vertical="center"/>
    </xf>
    <xf numFmtId="1" fontId="55" fillId="3" borderId="19"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wrapText="1"/>
    </xf>
    <xf numFmtId="49" fontId="56" fillId="3" borderId="21"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xf>
    <xf numFmtId="1" fontId="55" fillId="3" borderId="80" xfId="0" applyNumberFormat="1" applyFont="1" applyFill="1" applyBorder="1" applyAlignment="1">
      <alignment horizontal="center" vertical="center"/>
    </xf>
    <xf numFmtId="49" fontId="42" fillId="0" borderId="29" xfId="0" applyNumberFormat="1" applyFont="1" applyBorder="1" applyAlignment="1">
      <alignment horizontal="left" vertical="center" wrapText="1"/>
    </xf>
    <xf numFmtId="49" fontId="34" fillId="0" borderId="45" xfId="0" applyNumberFormat="1" applyFont="1" applyBorder="1" applyAlignment="1">
      <alignment horizontal="left" vertical="center" wrapText="1"/>
    </xf>
    <xf numFmtId="0" fontId="36" fillId="0" borderId="64" xfId="0" applyFont="1" applyBorder="1" applyAlignment="1">
      <alignment vertical="center" wrapText="1"/>
    </xf>
    <xf numFmtId="4" fontId="22" fillId="0" borderId="0" xfId="0" applyNumberFormat="1" applyFont="1" applyAlignment="1">
      <alignment vertical="center"/>
    </xf>
    <xf numFmtId="49" fontId="31" fillId="0" borderId="45" xfId="0" applyNumberFormat="1" applyFont="1" applyBorder="1" applyAlignment="1">
      <alignment horizontal="left" vertical="center" wrapText="1"/>
    </xf>
    <xf numFmtId="49" fontId="31" fillId="0" borderId="29" xfId="0" applyNumberFormat="1" applyFont="1" applyBorder="1" applyAlignment="1">
      <alignment horizontal="left" vertical="center" wrapText="1"/>
    </xf>
    <xf numFmtId="0" fontId="23" fillId="0" borderId="0" xfId="0" applyFont="1" applyAlignment="1">
      <alignment horizontal="left" vertical="center"/>
    </xf>
    <xf numFmtId="0" fontId="35" fillId="0" borderId="0" xfId="0" applyFont="1" applyAlignment="1">
      <alignment horizontal="left"/>
    </xf>
    <xf numFmtId="49" fontId="23" fillId="0" borderId="45" xfId="0" applyNumberFormat="1" applyFont="1" applyBorder="1" applyAlignment="1">
      <alignment horizontal="left" vertical="center" wrapText="1"/>
    </xf>
    <xf numFmtId="49" fontId="34" fillId="0" borderId="52" xfId="0" applyNumberFormat="1" applyFont="1" applyBorder="1" applyAlignment="1">
      <alignment horizontal="left" vertical="center" wrapText="1"/>
    </xf>
    <xf numFmtId="49" fontId="13" fillId="0" borderId="0" xfId="0" applyNumberFormat="1" applyFont="1" applyAlignment="1">
      <alignment horizontal="left" vertical="center"/>
    </xf>
    <xf numFmtId="49" fontId="18" fillId="0" borderId="0" xfId="0" applyNumberFormat="1" applyFont="1" applyAlignment="1">
      <alignment horizontal="left" vertical="center"/>
    </xf>
    <xf numFmtId="49" fontId="13" fillId="0" borderId="0" xfId="0" applyNumberFormat="1" applyFont="1" applyAlignment="1">
      <alignment horizontal="left"/>
    </xf>
    <xf numFmtId="0" fontId="0" fillId="0" borderId="0" xfId="0" applyAlignment="1">
      <alignment horizontal="left"/>
    </xf>
    <xf numFmtId="0" fontId="34" fillId="0" borderId="22" xfId="0" applyFont="1" applyBorder="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Alignment="1">
      <alignment horizontal="left" wrapText="1"/>
    </xf>
    <xf numFmtId="0" fontId="34" fillId="0" borderId="19" xfId="0" applyFont="1" applyBorder="1" applyAlignment="1">
      <alignment horizontal="left" vertical="center" wrapText="1"/>
    </xf>
    <xf numFmtId="0" fontId="17" fillId="0" borderId="0" xfId="0" applyFont="1" applyAlignment="1">
      <alignment horizontal="left" vertical="center"/>
    </xf>
    <xf numFmtId="0" fontId="1" fillId="0" borderId="0" xfId="0" applyFont="1" applyAlignment="1">
      <alignment horizontal="left" vertical="center"/>
    </xf>
    <xf numFmtId="49" fontId="34" fillId="0" borderId="29" xfId="0" applyNumberFormat="1" applyFont="1" applyBorder="1" applyAlignment="1">
      <alignment horizontal="left" vertical="center" wrapText="1" shrinkToFit="1"/>
    </xf>
    <xf numFmtId="0" fontId="13" fillId="0" borderId="0" xfId="0" applyFont="1" applyAlignment="1">
      <alignment horizontal="left" vertical="center" wrapText="1"/>
    </xf>
    <xf numFmtId="49" fontId="18"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Alignment="1">
      <alignment horizontal="left" vertical="center" wrapText="1"/>
    </xf>
    <xf numFmtId="0" fontId="22" fillId="0" borderId="57" xfId="0" applyFont="1" applyBorder="1" applyAlignment="1">
      <alignment horizontal="left" vertical="center" wrapText="1"/>
    </xf>
    <xf numFmtId="0" fontId="22" fillId="0" borderId="47" xfId="0" applyFont="1" applyBorder="1" applyAlignment="1">
      <alignment horizontal="left" vertical="center" wrapText="1"/>
    </xf>
    <xf numFmtId="0" fontId="22" fillId="0" borderId="51" xfId="0" applyFont="1" applyBorder="1" applyAlignment="1">
      <alignment horizontal="left" vertical="center" wrapText="1"/>
    </xf>
    <xf numFmtId="0" fontId="23" fillId="0" borderId="0" xfId="0" applyFont="1" applyAlignment="1">
      <alignment horizontal="left" vertical="center" wrapText="1"/>
    </xf>
    <xf numFmtId="49" fontId="40" fillId="0" borderId="0" xfId="0" applyNumberFormat="1" applyFont="1" applyAlignment="1">
      <alignment horizontal="left"/>
    </xf>
    <xf numFmtId="0" fontId="35" fillId="0" borderId="0" xfId="0" applyFont="1" applyAlignment="1">
      <alignment horizontal="left" wrapText="1"/>
    </xf>
    <xf numFmtId="0" fontId="31" fillId="5" borderId="44"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5" fillId="5" borderId="44" xfId="0" applyFont="1" applyFill="1" applyBorder="1" applyAlignment="1">
      <alignment horizontal="left" vertical="center" wrapText="1"/>
    </xf>
    <xf numFmtId="49" fontId="31" fillId="0" borderId="21" xfId="0" applyNumberFormat="1" applyFont="1" applyBorder="1" applyAlignment="1">
      <alignment horizontal="left" vertical="center" wrapText="1"/>
    </xf>
    <xf numFmtId="49" fontId="31" fillId="0" borderId="0" xfId="0" applyNumberFormat="1" applyFont="1" applyAlignment="1">
      <alignment horizontal="left" vertical="center"/>
    </xf>
    <xf numFmtId="0" fontId="35" fillId="0" borderId="0" xfId="0" applyFont="1" applyAlignment="1">
      <alignment horizontal="center" vertical="center"/>
    </xf>
    <xf numFmtId="0" fontId="23" fillId="0" borderId="58" xfId="0" applyFont="1" applyBorder="1" applyAlignment="1">
      <alignment horizontal="center" vertical="center"/>
    </xf>
    <xf numFmtId="0" fontId="35" fillId="0" borderId="58" xfId="0" applyFont="1" applyBorder="1" applyAlignment="1">
      <alignment horizontal="center" vertical="center"/>
    </xf>
    <xf numFmtId="0" fontId="22" fillId="0" borderId="0" xfId="0" applyFont="1" applyAlignment="1">
      <alignment horizontal="center" vertical="center"/>
    </xf>
    <xf numFmtId="49" fontId="22" fillId="0" borderId="83" xfId="0" applyNumberFormat="1" applyFont="1" applyBorder="1" applyAlignment="1">
      <alignment horizontal="left" vertical="center" wrapText="1"/>
    </xf>
    <xf numFmtId="49" fontId="22" fillId="0" borderId="84" xfId="0" applyNumberFormat="1" applyFont="1" applyBorder="1" applyAlignment="1">
      <alignment horizontal="left" vertical="center" wrapText="1"/>
    </xf>
    <xf numFmtId="4" fontId="46" fillId="0" borderId="84" xfId="0" applyNumberFormat="1" applyFont="1" applyBorder="1" applyAlignment="1">
      <alignment horizontal="right" vertical="center" shrinkToFit="1"/>
    </xf>
    <xf numFmtId="167" fontId="36" fillId="0" borderId="85" xfId="0" applyNumberFormat="1" applyFont="1" applyBorder="1" applyAlignment="1">
      <alignment horizontal="right" vertical="center"/>
    </xf>
    <xf numFmtId="49" fontId="22" fillId="0" borderId="29" xfId="0" applyNumberFormat="1" applyFont="1" applyBorder="1" applyAlignment="1">
      <alignment horizontal="left" vertical="center" wrapText="1" shrinkToFit="1"/>
    </xf>
    <xf numFmtId="49" fontId="23" fillId="0" borderId="29" xfId="0" applyNumberFormat="1" applyFont="1" applyBorder="1" applyAlignment="1">
      <alignment horizontal="left" vertical="center" wrapText="1" shrinkToFit="1"/>
    </xf>
    <xf numFmtId="49" fontId="23" fillId="0" borderId="52" xfId="0" applyNumberFormat="1" applyFont="1" applyBorder="1" applyAlignment="1">
      <alignment horizontal="left" vertical="center" wrapText="1"/>
    </xf>
    <xf numFmtId="0" fontId="35"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23" fillId="0" borderId="0" xfId="0" applyFont="1" applyAlignment="1">
      <alignment horizontal="center" vertical="center"/>
    </xf>
    <xf numFmtId="0" fontId="1" fillId="0" borderId="0" xfId="0" applyFont="1" applyAlignment="1">
      <alignment horizontal="center" vertical="center"/>
    </xf>
    <xf numFmtId="0" fontId="23" fillId="9" borderId="58" xfId="0" applyFont="1" applyFill="1" applyBorder="1" applyAlignment="1">
      <alignment horizontal="center" vertical="center"/>
    </xf>
    <xf numFmtId="0" fontId="35" fillId="9" borderId="58" xfId="0" applyFont="1" applyFill="1" applyBorder="1" applyAlignment="1">
      <alignment horizontal="center" vertical="center"/>
    </xf>
    <xf numFmtId="4" fontId="36" fillId="0" borderId="29" xfId="0" applyNumberFormat="1" applyFont="1" applyBorder="1" applyAlignment="1" applyProtection="1">
      <alignment horizontal="right" vertical="center" shrinkToFit="1"/>
      <protection locked="0"/>
    </xf>
    <xf numFmtId="4" fontId="36" fillId="0" borderId="52" xfId="0" applyNumberFormat="1" applyFont="1" applyBorder="1" applyAlignment="1" applyProtection="1">
      <alignment horizontal="right" vertical="center" shrinkToFit="1"/>
      <protection locked="0"/>
    </xf>
    <xf numFmtId="4" fontId="32" fillId="0" borderId="29" xfId="0" applyNumberFormat="1" applyFont="1" applyBorder="1" applyAlignment="1" applyProtection="1">
      <alignment horizontal="right" vertical="center" shrinkToFit="1"/>
      <protection locked="0"/>
    </xf>
    <xf numFmtId="4" fontId="32" fillId="0" borderId="49" xfId="0" applyNumberFormat="1" applyFont="1" applyBorder="1" applyAlignment="1" applyProtection="1">
      <alignment horizontal="right" vertical="center" shrinkToFit="1"/>
      <protection locked="0"/>
    </xf>
    <xf numFmtId="4" fontId="32" fillId="0" borderId="52" xfId="0" applyNumberFormat="1" applyFont="1" applyBorder="1" applyAlignment="1" applyProtection="1">
      <alignment horizontal="right" vertical="center" shrinkToFit="1"/>
      <protection locked="0"/>
    </xf>
    <xf numFmtId="4" fontId="32" fillId="0" borderId="54" xfId="0" applyNumberFormat="1" applyFont="1" applyBorder="1" applyAlignment="1" applyProtection="1">
      <alignment horizontal="right" vertical="center" shrinkToFit="1"/>
      <protection locked="0"/>
    </xf>
    <xf numFmtId="4" fontId="6" fillId="0" borderId="46"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0" fontId="31" fillId="5" borderId="19" xfId="0" applyFont="1" applyFill="1" applyBorder="1" applyAlignment="1">
      <alignment horizontal="center" vertical="center"/>
    </xf>
    <xf numFmtId="0" fontId="31" fillId="5" borderId="22" xfId="0" applyFont="1" applyFill="1" applyBorder="1" applyAlignment="1">
      <alignment horizontal="center" vertical="center" wrapText="1"/>
    </xf>
    <xf numFmtId="0" fontId="8" fillId="0" borderId="75" xfId="7" applyFont="1" applyBorder="1" applyAlignment="1" applyProtection="1">
      <alignment horizontal="center" vertical="center"/>
      <protection hidden="1"/>
    </xf>
    <xf numFmtId="0" fontId="0" fillId="0" borderId="58" xfId="0" applyBorder="1"/>
    <xf numFmtId="0" fontId="3" fillId="5" borderId="13" xfId="0" applyFont="1" applyFill="1" applyBorder="1" applyAlignment="1">
      <alignment horizontal="right"/>
    </xf>
    <xf numFmtId="0" fontId="4" fillId="0" borderId="17" xfId="0" applyFont="1" applyBorder="1" applyAlignment="1">
      <alignment vertical="center" wrapText="1"/>
    </xf>
    <xf numFmtId="0" fontId="5" fillId="5" borderId="13" xfId="0" applyFont="1" applyFill="1" applyBorder="1" applyAlignment="1">
      <alignment vertical="center" wrapText="1"/>
    </xf>
    <xf numFmtId="0" fontId="6" fillId="0" borderId="17" xfId="0" applyFont="1" applyBorder="1" applyAlignment="1">
      <alignment vertical="center" wrapText="1"/>
    </xf>
    <xf numFmtId="0" fontId="7" fillId="0" borderId="17" xfId="0" applyFont="1" applyBorder="1" applyAlignment="1">
      <alignment vertical="center" wrapText="1"/>
    </xf>
    <xf numFmtId="0" fontId="4" fillId="8" borderId="9" xfId="0" applyFont="1" applyFill="1" applyBorder="1" applyAlignment="1">
      <alignment vertical="center" wrapText="1"/>
    </xf>
    <xf numFmtId="0" fontId="2" fillId="4" borderId="55" xfId="0" applyFont="1" applyFill="1" applyBorder="1" applyAlignment="1">
      <alignment horizontal="center" vertical="center"/>
    </xf>
    <xf numFmtId="0" fontId="34" fillId="0" borderId="19"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49" fontId="31" fillId="0" borderId="41" xfId="0" applyNumberFormat="1"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54" fillId="7" borderId="79" xfId="0"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42" fillId="0" borderId="19" xfId="0" applyFont="1" applyBorder="1" applyAlignment="1" applyProtection="1">
      <alignment horizontal="center" vertical="center" wrapText="1"/>
      <protection locked="0"/>
    </xf>
    <xf numFmtId="0" fontId="42" fillId="0" borderId="22" xfId="0" applyFont="1" applyBorder="1" applyAlignment="1" applyProtection="1">
      <alignment horizontal="center" vertical="center" wrapText="1"/>
      <protection locked="0"/>
    </xf>
    <xf numFmtId="49" fontId="42" fillId="0" borderId="41" xfId="0" applyNumberFormat="1" applyFont="1" applyBorder="1" applyAlignment="1" applyProtection="1">
      <alignment horizontal="center" vertical="center" wrapText="1"/>
      <protection locked="0"/>
    </xf>
    <xf numFmtId="0" fontId="42" fillId="0" borderId="22" xfId="0" applyFont="1" applyBorder="1" applyAlignment="1" applyProtection="1">
      <alignment horizontal="center" vertical="center"/>
      <protection locked="0"/>
    </xf>
    <xf numFmtId="0" fontId="42" fillId="0" borderId="23" xfId="0" applyFont="1" applyBorder="1" applyAlignment="1" applyProtection="1">
      <alignment horizontal="center" vertical="center" wrapText="1"/>
      <protection locked="0"/>
    </xf>
    <xf numFmtId="0" fontId="31" fillId="5" borderId="44" xfId="0" applyFont="1" applyFill="1" applyBorder="1" applyAlignment="1" applyProtection="1">
      <alignment horizontal="left" vertical="center" wrapText="1"/>
      <protection locked="0"/>
    </xf>
    <xf numFmtId="0" fontId="29" fillId="5" borderId="45" xfId="0" applyFont="1" applyFill="1" applyBorder="1" applyAlignment="1" applyProtection="1">
      <alignment horizontal="left" vertical="center"/>
      <protection locked="0"/>
    </xf>
    <xf numFmtId="0" fontId="29" fillId="5" borderId="46" xfId="0" applyFont="1" applyFill="1" applyBorder="1" applyAlignment="1" applyProtection="1">
      <alignment horizontal="left" vertical="center"/>
      <protection locked="0"/>
    </xf>
    <xf numFmtId="49" fontId="17" fillId="0" borderId="29" xfId="0" applyNumberFormat="1" applyFont="1" applyBorder="1" applyAlignment="1">
      <alignment horizontal="left" vertical="center" wrapText="1"/>
    </xf>
    <xf numFmtId="0" fontId="34" fillId="0" borderId="24" xfId="0" applyFont="1" applyBorder="1" applyAlignment="1" applyProtection="1">
      <alignment horizontal="center" vertical="center" wrapText="1"/>
      <protection locked="0"/>
    </xf>
    <xf numFmtId="0" fontId="34" fillId="0" borderId="40" xfId="0" applyFont="1" applyBorder="1" applyAlignment="1" applyProtection="1">
      <alignment horizontal="center" vertical="center" wrapText="1"/>
      <protection locked="0"/>
    </xf>
    <xf numFmtId="1" fontId="48" fillId="0" borderId="66" xfId="0" applyNumberFormat="1" applyFont="1" applyBorder="1" applyAlignment="1">
      <alignment horizontal="center" vertical="center"/>
    </xf>
    <xf numFmtId="0" fontId="5" fillId="5" borderId="9" xfId="0" applyFont="1" applyFill="1" applyBorder="1" applyAlignment="1">
      <alignment horizontal="center" vertical="center"/>
    </xf>
    <xf numFmtId="0" fontId="1" fillId="0" borderId="9" xfId="0" applyFont="1" applyBorder="1" applyAlignment="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lignment vertical="center" wrapText="1"/>
    </xf>
    <xf numFmtId="0" fontId="32" fillId="0" borderId="13" xfId="0" applyFont="1" applyBorder="1" applyAlignment="1">
      <alignment vertical="center"/>
    </xf>
    <xf numFmtId="0" fontId="32" fillId="0" borderId="87" xfId="0" applyFont="1" applyBorder="1" applyAlignment="1">
      <alignment vertical="center"/>
    </xf>
    <xf numFmtId="0" fontId="58" fillId="0" borderId="0" xfId="0" applyFont="1" applyAlignment="1">
      <alignment horizontal="center" wrapText="1"/>
    </xf>
    <xf numFmtId="0" fontId="59" fillId="0" borderId="0" xfId="0" applyFont="1"/>
    <xf numFmtId="0" fontId="63" fillId="0" borderId="0" xfId="0" applyFont="1" applyAlignment="1" applyProtection="1">
      <alignment horizontal="left" vertical="center" wrapText="1"/>
      <protection locked="0"/>
    </xf>
    <xf numFmtId="0" fontId="70" fillId="0" borderId="0" xfId="0" applyFont="1"/>
    <xf numFmtId="0" fontId="1" fillId="0" borderId="58" xfId="0" applyFont="1" applyBorder="1"/>
    <xf numFmtId="0" fontId="1" fillId="0" borderId="58" xfId="0" applyFont="1" applyBorder="1" applyAlignment="1">
      <alignment vertical="center"/>
    </xf>
    <xf numFmtId="0" fontId="72" fillId="0" borderId="76" xfId="0" applyFont="1" applyBorder="1" applyAlignment="1" applyProtection="1">
      <alignment horizontal="center" vertical="center"/>
      <protection locked="0" hidden="1"/>
    </xf>
    <xf numFmtId="0" fontId="72" fillId="0" borderId="76" xfId="0" applyFont="1" applyBorder="1" applyAlignment="1" applyProtection="1">
      <alignment vertical="center"/>
      <protection locked="0" hidden="1"/>
    </xf>
    <xf numFmtId="0" fontId="22" fillId="0" borderId="76" xfId="0" applyFont="1" applyBorder="1" applyAlignment="1" applyProtection="1">
      <alignment horizontal="center" vertical="center"/>
      <protection locked="0" hidden="1"/>
    </xf>
    <xf numFmtId="0" fontId="22" fillId="0" borderId="76" xfId="0" applyFont="1" applyBorder="1" applyAlignment="1" applyProtection="1">
      <alignment vertical="center"/>
      <protection locked="0" hidden="1"/>
    </xf>
    <xf numFmtId="165" fontId="11" fillId="0" borderId="58" xfId="0" applyNumberFormat="1" applyFont="1" applyBorder="1" applyAlignment="1" applyProtection="1">
      <alignment horizontal="center" vertical="center" wrapText="1"/>
      <protection locked="0"/>
    </xf>
    <xf numFmtId="0" fontId="14" fillId="5" borderId="58" xfId="0" applyFont="1" applyFill="1" applyBorder="1" applyAlignment="1">
      <alignment horizontal="center" vertical="center" wrapText="1"/>
    </xf>
    <xf numFmtId="0" fontId="70" fillId="0" borderId="0" xfId="0" applyFont="1" applyAlignment="1">
      <alignment vertical="center"/>
    </xf>
    <xf numFmtId="0" fontId="75" fillId="11" borderId="0" xfId="0" applyFont="1" applyFill="1" applyAlignment="1">
      <alignment vertical="center" wrapText="1"/>
    </xf>
    <xf numFmtId="167" fontId="71" fillId="0" borderId="49" xfId="0" applyNumberFormat="1" applyFont="1" applyBorder="1" applyAlignment="1">
      <alignment horizontal="right" vertical="center"/>
    </xf>
    <xf numFmtId="49" fontId="73" fillId="0" borderId="58" xfId="0" applyNumberFormat="1" applyFont="1" applyBorder="1" applyAlignment="1">
      <alignment horizontal="left" vertical="center" wrapText="1"/>
    </xf>
    <xf numFmtId="49" fontId="60" fillId="0" borderId="58" xfId="0" applyNumberFormat="1" applyFont="1" applyBorder="1" applyAlignment="1">
      <alignment horizontal="center" vertical="center" wrapText="1"/>
    </xf>
    <xf numFmtId="0" fontId="14" fillId="5" borderId="93" xfId="0" applyFont="1" applyFill="1" applyBorder="1" applyAlignment="1">
      <alignment horizontal="center" vertical="center" wrapText="1"/>
    </xf>
    <xf numFmtId="0" fontId="3" fillId="5" borderId="94" xfId="0" applyFont="1" applyFill="1" applyBorder="1" applyAlignment="1">
      <alignment horizontal="center" vertical="center"/>
    </xf>
    <xf numFmtId="0" fontId="14" fillId="5" borderId="32" xfId="0" applyFont="1" applyFill="1" applyBorder="1" applyAlignment="1">
      <alignment horizontal="center" vertical="center" wrapText="1"/>
    </xf>
    <xf numFmtId="0" fontId="14" fillId="5" borderId="74" xfId="0" applyFont="1" applyFill="1" applyBorder="1" applyAlignment="1">
      <alignment horizontal="center" vertical="center" wrapText="1"/>
    </xf>
    <xf numFmtId="165" fontId="11" fillId="0" borderId="18" xfId="0" applyNumberFormat="1" applyFont="1" applyBorder="1" applyAlignment="1" applyProtection="1">
      <alignment horizontal="center" vertical="center" wrapText="1"/>
      <protection locked="0"/>
    </xf>
    <xf numFmtId="0" fontId="11" fillId="0" borderId="18" xfId="0" applyFont="1" applyBorder="1" applyAlignment="1" applyProtection="1">
      <alignment horizontal="center" vertical="center" wrapText="1"/>
      <protection locked="0"/>
    </xf>
    <xf numFmtId="1" fontId="11" fillId="0" borderId="18" xfId="0" applyNumberFormat="1" applyFont="1" applyBorder="1" applyAlignment="1" applyProtection="1">
      <alignment horizontal="center" vertical="center" wrapText="1"/>
      <protection locked="0"/>
    </xf>
    <xf numFmtId="49" fontId="11" fillId="0" borderId="18" xfId="0" applyNumberFormat="1" applyFont="1" applyBorder="1" applyAlignment="1" applyProtection="1">
      <alignment horizontal="center" vertical="center" wrapText="1"/>
      <protection locked="0"/>
    </xf>
    <xf numFmtId="49" fontId="17" fillId="0" borderId="52" xfId="0" applyNumberFormat="1" applyFont="1" applyBorder="1" applyAlignment="1">
      <alignment horizontal="left" vertical="center" wrapText="1"/>
    </xf>
    <xf numFmtId="49" fontId="17" fillId="0" borderId="29" xfId="0" applyNumberFormat="1" applyFont="1" applyBorder="1" applyAlignment="1">
      <alignment horizontal="left" vertical="center" wrapText="1" shrinkToFit="1"/>
    </xf>
    <xf numFmtId="0" fontId="19" fillId="0" borderId="0" xfId="0" applyFont="1"/>
    <xf numFmtId="0" fontId="4" fillId="0" borderId="64" xfId="0" applyFont="1" applyBorder="1" applyAlignment="1">
      <alignment vertical="center" wrapText="1"/>
    </xf>
    <xf numFmtId="49" fontId="31" fillId="0" borderId="48" xfId="0" applyNumberFormat="1" applyFont="1" applyBorder="1" applyAlignment="1">
      <alignment horizontal="left" vertical="center" wrapText="1"/>
    </xf>
    <xf numFmtId="49" fontId="31" fillId="0" borderId="50" xfId="0" applyNumberFormat="1" applyFont="1" applyBorder="1" applyAlignment="1">
      <alignment horizontal="left" vertical="center" wrapText="1"/>
    </xf>
    <xf numFmtId="49" fontId="23" fillId="0" borderId="51" xfId="0" applyNumberFormat="1" applyFont="1" applyBorder="1" applyAlignment="1">
      <alignment horizontal="left" vertical="center" wrapText="1"/>
    </xf>
    <xf numFmtId="49" fontId="31" fillId="0" borderId="53" xfId="0" applyNumberFormat="1" applyFont="1" applyBorder="1" applyAlignment="1">
      <alignment horizontal="left" vertical="center" wrapText="1"/>
    </xf>
    <xf numFmtId="49" fontId="23" fillId="0" borderId="47" xfId="0" applyNumberFormat="1" applyFont="1" applyBorder="1" applyAlignment="1">
      <alignment horizontal="left" vertical="center" shrinkToFit="1"/>
    </xf>
    <xf numFmtId="49" fontId="31" fillId="0" borderId="48" xfId="0" applyNumberFormat="1" applyFont="1" applyBorder="1" applyAlignment="1">
      <alignment horizontal="left" vertical="center" shrinkToFit="1"/>
    </xf>
    <xf numFmtId="3" fontId="32" fillId="0" borderId="29" xfId="0" applyNumberFormat="1" applyFont="1" applyBorder="1" applyAlignment="1" applyProtection="1">
      <alignment horizontal="right" vertical="center" shrinkToFit="1"/>
      <protection locked="0"/>
    </xf>
    <xf numFmtId="49" fontId="42" fillId="0" borderId="45" xfId="0" applyNumberFormat="1" applyFont="1" applyBorder="1" applyAlignment="1">
      <alignment horizontal="left" vertical="center" wrapText="1"/>
    </xf>
    <xf numFmtId="49" fontId="42" fillId="0" borderId="82" xfId="0" applyNumberFormat="1" applyFont="1" applyBorder="1" applyAlignment="1">
      <alignment horizontal="left" vertical="center" wrapText="1"/>
    </xf>
    <xf numFmtId="49" fontId="31" fillId="0" borderId="52" xfId="0" applyNumberFormat="1" applyFont="1" applyBorder="1" applyAlignment="1">
      <alignment horizontal="left" vertical="center" wrapText="1"/>
    </xf>
    <xf numFmtId="0" fontId="79" fillId="0" borderId="63" xfId="0" applyFont="1" applyBorder="1" applyAlignment="1">
      <alignment horizontal="center" vertical="center" wrapText="1"/>
    </xf>
    <xf numFmtId="0" fontId="71" fillId="0" borderId="0" xfId="0" applyFont="1" applyAlignment="1">
      <alignment horizontal="center" vertical="center"/>
    </xf>
    <xf numFmtId="0" fontId="71" fillId="0" borderId="0" xfId="0" applyFont="1" applyAlignment="1">
      <alignment vertical="center"/>
    </xf>
    <xf numFmtId="0" fontId="32" fillId="0" borderId="58" xfId="0" applyFont="1" applyBorder="1" applyAlignment="1">
      <alignment vertical="center"/>
    </xf>
    <xf numFmtId="49" fontId="42" fillId="0" borderId="84" xfId="0" applyNumberFormat="1" applyFont="1" applyBorder="1" applyAlignment="1">
      <alignment horizontal="left" vertical="center" wrapText="1"/>
    </xf>
    <xf numFmtId="49" fontId="22" fillId="5" borderId="45" xfId="0" applyNumberFormat="1" applyFont="1" applyFill="1" applyBorder="1" applyAlignment="1">
      <alignment horizontal="left" vertical="center"/>
    </xf>
    <xf numFmtId="167" fontId="36" fillId="0" borderId="89" xfId="0" applyNumberFormat="1" applyFont="1" applyBorder="1" applyAlignment="1">
      <alignment horizontal="right" vertical="center"/>
    </xf>
    <xf numFmtId="0" fontId="37" fillId="0" borderId="0" xfId="0" applyFont="1" applyAlignment="1">
      <alignment vertical="center"/>
    </xf>
    <xf numFmtId="0" fontId="42" fillId="5" borderId="22" xfId="0" applyFont="1" applyFill="1" applyBorder="1" applyAlignment="1">
      <alignment horizontal="center" vertical="center" wrapText="1"/>
    </xf>
    <xf numFmtId="0" fontId="42" fillId="5" borderId="23" xfId="0" applyFont="1" applyFill="1" applyBorder="1" applyAlignment="1">
      <alignment horizontal="center" vertical="center" wrapText="1"/>
    </xf>
    <xf numFmtId="0" fontId="80" fillId="0" borderId="0" xfId="0" applyFont="1" applyAlignment="1">
      <alignment horizontal="center" vertical="center"/>
    </xf>
    <xf numFmtId="0" fontId="61" fillId="0" borderId="0" xfId="0" applyFont="1" applyAlignment="1">
      <alignment horizontal="right" vertical="center"/>
    </xf>
    <xf numFmtId="0" fontId="62" fillId="0" borderId="0" xfId="0" applyFont="1" applyAlignment="1">
      <alignment horizontal="right" vertical="center"/>
    </xf>
    <xf numFmtId="0" fontId="64" fillId="0" borderId="0" xfId="0" applyFont="1" applyAlignment="1" applyProtection="1">
      <alignment horizontal="left" vertical="center"/>
      <protection locked="0"/>
    </xf>
    <xf numFmtId="49" fontId="64" fillId="0" borderId="0" xfId="0" applyNumberFormat="1" applyFont="1" applyAlignment="1" applyProtection="1">
      <alignment horizontal="left" vertical="center"/>
      <protection locked="0"/>
    </xf>
    <xf numFmtId="0" fontId="35" fillId="0" borderId="0" xfId="0" applyFont="1" applyAlignment="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lignment horizontal="left" vertical="center" wrapText="1"/>
    </xf>
    <xf numFmtId="0" fontId="6" fillId="0" borderId="0" xfId="0" applyFont="1" applyAlignment="1">
      <alignment vertical="center"/>
    </xf>
    <xf numFmtId="1" fontId="1" fillId="6" borderId="76" xfId="0" applyNumberFormat="1" applyFont="1" applyFill="1" applyBorder="1"/>
    <xf numFmtId="0" fontId="81" fillId="10" borderId="92" xfId="0" applyFont="1" applyFill="1" applyBorder="1" applyAlignment="1">
      <alignment horizontal="center" vertical="center"/>
    </xf>
    <xf numFmtId="164" fontId="16" fillId="0" borderId="29" xfId="1" applyFont="1" applyBorder="1" applyAlignment="1">
      <alignment horizontal="right" vertical="top" shrinkToFit="1"/>
    </xf>
    <xf numFmtId="164" fontId="16" fillId="0" borderId="82" xfId="1" applyFont="1" applyBorder="1" applyAlignment="1">
      <alignment horizontal="right" vertical="top" shrinkToFit="1"/>
    </xf>
    <xf numFmtId="49" fontId="42" fillId="0" borderId="50" xfId="0" applyNumberFormat="1" applyFont="1" applyBorder="1" applyAlignment="1">
      <alignment horizontal="left" vertical="center" wrapText="1"/>
    </xf>
    <xf numFmtId="49" fontId="42" fillId="0" borderId="48" xfId="0" applyNumberFormat="1" applyFont="1" applyBorder="1" applyAlignment="1">
      <alignment horizontal="left" vertical="center" wrapText="1"/>
    </xf>
    <xf numFmtId="49" fontId="42" fillId="0" borderId="53" xfId="0" applyNumberFormat="1" applyFont="1" applyBorder="1" applyAlignment="1">
      <alignment horizontal="left" vertical="center" wrapText="1"/>
    </xf>
    <xf numFmtId="49" fontId="22" fillId="0" borderId="57" xfId="0" applyNumberFormat="1" applyFont="1" applyBorder="1" applyAlignment="1">
      <alignment horizontal="left" vertical="center" wrapText="1"/>
    </xf>
    <xf numFmtId="49" fontId="42" fillId="0" borderId="43" xfId="0" applyNumberFormat="1" applyFont="1" applyBorder="1" applyAlignment="1">
      <alignment horizontal="left" vertical="center" wrapText="1"/>
    </xf>
    <xf numFmtId="4" fontId="36" fillId="0" borderId="46" xfId="0" applyNumberFormat="1" applyFont="1" applyBorder="1" applyAlignment="1" applyProtection="1">
      <alignment horizontal="right" vertical="center" shrinkToFit="1"/>
      <protection locked="0"/>
    </xf>
    <xf numFmtId="4" fontId="36" fillId="0" borderId="49" xfId="0" applyNumberFormat="1" applyFont="1" applyBorder="1" applyAlignment="1" applyProtection="1">
      <alignment horizontal="right" vertical="center" shrinkToFit="1"/>
      <protection locked="0"/>
    </xf>
    <xf numFmtId="4" fontId="36" fillId="0" borderId="54" xfId="0" applyNumberFormat="1" applyFont="1" applyBorder="1" applyAlignment="1" applyProtection="1">
      <alignment horizontal="right" vertical="center" shrinkToFit="1"/>
      <protection locked="0"/>
    </xf>
    <xf numFmtId="49" fontId="22" fillId="0" borderId="88" xfId="0" applyNumberFormat="1" applyFont="1" applyBorder="1" applyAlignment="1">
      <alignment horizontal="left" vertical="center" wrapText="1"/>
    </xf>
    <xf numFmtId="49" fontId="22" fillId="0" borderId="81" xfId="0" applyNumberFormat="1" applyFont="1" applyBorder="1" applyAlignment="1">
      <alignment horizontal="left" vertical="center" wrapText="1" shrinkToFit="1"/>
    </xf>
    <xf numFmtId="49" fontId="42" fillId="0" borderId="81" xfId="0" applyNumberFormat="1" applyFont="1" applyBorder="1" applyAlignment="1">
      <alignment horizontal="left" vertical="center" wrapText="1"/>
    </xf>
    <xf numFmtId="4" fontId="36" fillId="0" borderId="81" xfId="0" applyNumberFormat="1" applyFont="1" applyBorder="1" applyAlignment="1" applyProtection="1">
      <alignment horizontal="right" vertical="center" shrinkToFit="1"/>
      <protection locked="0"/>
    </xf>
    <xf numFmtId="0" fontId="22" fillId="0" borderId="51" xfId="0" applyFont="1" applyBorder="1" applyAlignment="1">
      <alignment horizontal="right" vertical="center" wrapText="1"/>
    </xf>
    <xf numFmtId="49" fontId="42" fillId="0" borderId="52" xfId="0" applyNumberFormat="1" applyFont="1" applyBorder="1" applyAlignment="1">
      <alignment horizontal="left" vertical="center" wrapText="1"/>
    </xf>
    <xf numFmtId="49" fontId="82" fillId="0" borderId="47" xfId="0" applyNumberFormat="1" applyFont="1" applyBorder="1" applyAlignment="1">
      <alignment horizontal="left" vertical="center" wrapText="1"/>
    </xf>
    <xf numFmtId="49" fontId="82" fillId="0" borderId="29" xfId="0" applyNumberFormat="1" applyFont="1" applyBorder="1" applyAlignment="1">
      <alignment horizontal="left" vertical="center" wrapText="1"/>
    </xf>
    <xf numFmtId="49" fontId="42" fillId="0" borderId="29" xfId="0" applyNumberFormat="1" applyFont="1" applyBorder="1" applyAlignment="1">
      <alignment horizontal="left" vertical="center" wrapText="1" shrinkToFit="1"/>
    </xf>
    <xf numFmtId="49" fontId="42" fillId="0" borderId="47" xfId="0" applyNumberFormat="1" applyFont="1" applyBorder="1" applyAlignment="1">
      <alignment horizontal="left" vertical="center" wrapText="1"/>
    </xf>
    <xf numFmtId="0" fontId="53" fillId="5" borderId="96" xfId="0" applyFont="1" applyFill="1" applyBorder="1" applyAlignment="1">
      <alignment horizontal="left" vertical="center"/>
    </xf>
    <xf numFmtId="0" fontId="53" fillId="5" borderId="97" xfId="0" applyFont="1" applyFill="1" applyBorder="1" applyAlignment="1">
      <alignment horizontal="left" vertical="center"/>
    </xf>
    <xf numFmtId="49" fontId="53" fillId="5" borderId="98" xfId="0" applyNumberFormat="1" applyFont="1" applyFill="1" applyBorder="1" applyAlignment="1">
      <alignment horizontal="left" vertical="center" shrinkToFit="1"/>
    </xf>
    <xf numFmtId="49" fontId="53" fillId="5" borderId="14" xfId="0" applyNumberFormat="1" applyFont="1" applyFill="1" applyBorder="1" applyAlignment="1">
      <alignment horizontal="left" vertical="center" shrinkToFit="1"/>
    </xf>
    <xf numFmtId="0" fontId="9" fillId="0" borderId="58" xfId="0" applyFont="1" applyBorder="1" applyAlignment="1">
      <alignment horizontal="center" vertical="center" wrapText="1"/>
    </xf>
    <xf numFmtId="0" fontId="8" fillId="0" borderId="58" xfId="0" applyFont="1" applyBorder="1"/>
    <xf numFmtId="0" fontId="58" fillId="0" borderId="0" xfId="0" applyFont="1" applyAlignment="1">
      <alignment horizontal="center" wrapText="1"/>
    </xf>
    <xf numFmtId="0" fontId="59" fillId="0" borderId="0" xfId="0" applyFont="1"/>
    <xf numFmtId="49" fontId="53" fillId="5" borderId="99" xfId="0" applyNumberFormat="1" applyFont="1" applyFill="1" applyBorder="1" applyAlignment="1">
      <alignment horizontal="left" vertical="center"/>
    </xf>
    <xf numFmtId="49" fontId="53" fillId="5" borderId="100" xfId="0" applyNumberFormat="1" applyFont="1" applyFill="1" applyBorder="1" applyAlignment="1">
      <alignment horizontal="left" vertical="center"/>
    </xf>
    <xf numFmtId="49" fontId="53" fillId="5" borderId="98" xfId="0" applyNumberFormat="1" applyFont="1" applyFill="1" applyBorder="1" applyAlignment="1">
      <alignment horizontal="left" vertical="center"/>
    </xf>
    <xf numFmtId="49" fontId="53" fillId="5" borderId="14" xfId="0" applyNumberFormat="1" applyFont="1" applyFill="1" applyBorder="1" applyAlignment="1">
      <alignment horizontal="left" vertical="center"/>
    </xf>
    <xf numFmtId="49" fontId="5" fillId="0" borderId="24" xfId="0" applyNumberFormat="1" applyFont="1" applyBorder="1" applyAlignment="1">
      <alignment horizontal="center" vertical="center" wrapText="1"/>
    </xf>
    <xf numFmtId="0" fontId="8" fillId="0" borderId="30" xfId="0" applyFont="1" applyBorder="1"/>
    <xf numFmtId="0" fontId="8" fillId="0" borderId="35" xfId="0" applyFont="1" applyBorder="1"/>
    <xf numFmtId="0" fontId="31" fillId="5" borderId="20" xfId="0" applyFont="1" applyFill="1" applyBorder="1" applyAlignment="1">
      <alignment horizontal="center" vertical="center" wrapText="1"/>
    </xf>
    <xf numFmtId="0" fontId="22" fillId="0" borderId="56" xfId="0" applyFont="1" applyBorder="1"/>
    <xf numFmtId="0" fontId="22" fillId="0" borderId="21" xfId="0" applyFont="1" applyBorder="1"/>
    <xf numFmtId="0" fontId="6" fillId="0" borderId="0" xfId="0" applyFont="1" applyAlignment="1" applyProtection="1">
      <alignment horizontal="center" vertical="top" wrapText="1"/>
      <protection hidden="1"/>
    </xf>
    <xf numFmtId="0" fontId="36" fillId="0" borderId="0" xfId="0" applyFont="1" applyAlignment="1" applyProtection="1">
      <alignment horizontal="center" vertical="top" wrapText="1"/>
      <protection hidden="1"/>
    </xf>
    <xf numFmtId="49" fontId="15" fillId="0" borderId="31" xfId="0" applyNumberFormat="1" applyFont="1" applyBorder="1" applyAlignment="1">
      <alignment horizontal="left" vertical="center"/>
    </xf>
    <xf numFmtId="0" fontId="8" fillId="0" borderId="32" xfId="0" applyFont="1" applyBorder="1"/>
    <xf numFmtId="0" fontId="8" fillId="0" borderId="33" xfId="0" applyFont="1" applyBorder="1"/>
    <xf numFmtId="49" fontId="15" fillId="0" borderId="36" xfId="0" applyNumberFormat="1" applyFont="1" applyBorder="1" applyAlignment="1">
      <alignment horizontal="left" vertical="center"/>
    </xf>
    <xf numFmtId="0" fontId="8" fillId="0" borderId="37" xfId="0" applyFont="1" applyBorder="1"/>
    <xf numFmtId="0" fontId="8" fillId="0" borderId="38" xfId="0" applyFont="1" applyBorder="1"/>
    <xf numFmtId="0" fontId="15" fillId="0" borderId="25" xfId="0" applyFont="1" applyBorder="1" applyAlignment="1">
      <alignment horizontal="left" vertical="center"/>
    </xf>
    <xf numFmtId="0" fontId="8" fillId="0" borderId="26" xfId="0" applyFont="1" applyBorder="1"/>
    <xf numFmtId="0" fontId="8" fillId="0" borderId="27" xfId="0" applyFont="1" applyBorder="1"/>
    <xf numFmtId="0" fontId="15" fillId="0" borderId="31" xfId="0" applyFont="1" applyBorder="1" applyAlignment="1">
      <alignment horizontal="left" vertical="center"/>
    </xf>
    <xf numFmtId="0" fontId="15" fillId="0" borderId="36" xfId="0" applyFont="1" applyBorder="1" applyAlignment="1">
      <alignment horizontal="left" vertical="center"/>
    </xf>
    <xf numFmtId="49" fontId="15" fillId="0" borderId="25" xfId="0" applyNumberFormat="1" applyFont="1" applyBorder="1" applyAlignment="1">
      <alignment horizontal="left" vertical="center"/>
    </xf>
    <xf numFmtId="49" fontId="14" fillId="10" borderId="90" xfId="0" applyNumberFormat="1" applyFont="1" applyFill="1" applyBorder="1" applyAlignment="1">
      <alignment horizontal="left" vertical="center" wrapText="1"/>
    </xf>
    <xf numFmtId="49" fontId="14" fillId="10" borderId="95" xfId="0" applyNumberFormat="1" applyFont="1" applyFill="1" applyBorder="1" applyAlignment="1">
      <alignment horizontal="left" vertical="center" wrapText="1"/>
    </xf>
    <xf numFmtId="49" fontId="14" fillId="10" borderId="91" xfId="0" applyNumberFormat="1" applyFont="1" applyFill="1" applyBorder="1" applyAlignment="1">
      <alignment horizontal="left" vertical="center" wrapText="1"/>
    </xf>
    <xf numFmtId="49" fontId="14" fillId="5" borderId="87" xfId="0" applyNumberFormat="1" applyFont="1" applyFill="1" applyBorder="1" applyAlignment="1">
      <alignment horizontal="center" vertical="center" wrapText="1"/>
    </xf>
    <xf numFmtId="0" fontId="22" fillId="0" borderId="10" xfId="0" applyFont="1" applyBorder="1"/>
    <xf numFmtId="0" fontId="32" fillId="0" borderId="0" xfId="0" applyFont="1" applyAlignment="1">
      <alignment horizontal="center" vertical="top" wrapText="1"/>
    </xf>
    <xf numFmtId="0" fontId="37" fillId="0" borderId="0" xfId="0" applyFont="1"/>
    <xf numFmtId="0" fontId="25" fillId="5" borderId="55" xfId="0" applyFont="1" applyFill="1" applyBorder="1" applyAlignment="1">
      <alignment horizontal="left" vertical="center" wrapText="1"/>
    </xf>
    <xf numFmtId="0" fontId="26" fillId="0" borderId="11" xfId="0" applyFont="1" applyBorder="1" applyAlignment="1">
      <alignment horizontal="left" vertical="center"/>
    </xf>
    <xf numFmtId="0" fontId="2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25" fillId="5" borderId="42" xfId="0" applyFont="1" applyFill="1" applyBorder="1" applyAlignment="1">
      <alignment horizontal="left" vertical="center" wrapText="1"/>
    </xf>
    <xf numFmtId="0" fontId="26" fillId="0" borderId="43" xfId="0" applyFont="1" applyBorder="1" applyAlignment="1">
      <alignment horizontal="left" vertical="center"/>
    </xf>
    <xf numFmtId="0" fontId="43" fillId="0" borderId="0" xfId="0" applyFont="1" applyAlignment="1" applyProtection="1">
      <alignment horizontal="center" vertical="center"/>
      <protection locked="0"/>
    </xf>
    <xf numFmtId="0" fontId="44" fillId="0" borderId="0" xfId="0" applyFont="1" applyProtection="1">
      <protection locked="0"/>
    </xf>
    <xf numFmtId="0" fontId="45" fillId="5" borderId="42" xfId="0" applyFont="1" applyFill="1" applyBorder="1" applyAlignment="1">
      <alignment horizontal="left" vertical="center"/>
    </xf>
    <xf numFmtId="0" fontId="25" fillId="5" borderId="42" xfId="0" applyFont="1" applyFill="1" applyBorder="1" applyAlignment="1" applyProtection="1">
      <alignment horizontal="left" vertical="center" wrapText="1"/>
      <protection locked="0"/>
    </xf>
    <xf numFmtId="0" fontId="26" fillId="0" borderId="43" xfId="0" applyFont="1" applyBorder="1" applyAlignment="1" applyProtection="1">
      <alignment horizontal="left" vertical="center"/>
      <protection locked="0"/>
    </xf>
    <xf numFmtId="0" fontId="28" fillId="0" borderId="0" xfId="0" applyFont="1" applyAlignment="1" applyProtection="1">
      <alignment horizontal="center" vertical="center"/>
      <protection locked="0"/>
    </xf>
    <xf numFmtId="0" fontId="38" fillId="0" borderId="0" xfId="0" applyFont="1" applyProtection="1">
      <protection locked="0"/>
    </xf>
    <xf numFmtId="0" fontId="23" fillId="0" borderId="0" xfId="0" applyFont="1" applyAlignment="1">
      <alignment horizontal="center" vertical="top" wrapText="1"/>
    </xf>
    <xf numFmtId="0" fontId="35"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29" fillId="5" borderId="66" xfId="0" applyNumberFormat="1" applyFont="1" applyFill="1" applyBorder="1" applyAlignment="1">
      <alignment horizontal="left" vertical="center"/>
    </xf>
    <xf numFmtId="0" fontId="24" fillId="0" borderId="67" xfId="0" applyFont="1" applyBorder="1"/>
    <xf numFmtId="0" fontId="24" fillId="0" borderId="68" xfId="0" applyFont="1" applyBorder="1"/>
    <xf numFmtId="0" fontId="9" fillId="0" borderId="0" xfId="0" applyFont="1" applyAlignment="1">
      <alignment horizontal="center" vertical="center"/>
    </xf>
    <xf numFmtId="49" fontId="5" fillId="5" borderId="59" xfId="0" applyNumberFormat="1" applyFont="1" applyFill="1" applyBorder="1" applyAlignment="1">
      <alignment horizontal="left" vertical="center" wrapText="1"/>
    </xf>
    <xf numFmtId="0" fontId="24" fillId="0" borderId="60" xfId="0" applyFont="1" applyBorder="1"/>
    <xf numFmtId="0" fontId="24" fillId="0" borderId="61" xfId="0" applyFont="1" applyBorder="1"/>
    <xf numFmtId="49" fontId="5" fillId="5" borderId="66" xfId="0" applyNumberFormat="1" applyFont="1" applyFill="1" applyBorder="1" applyAlignment="1">
      <alignment horizontal="left" vertical="center"/>
    </xf>
    <xf numFmtId="0" fontId="1" fillId="0" borderId="55" xfId="0" applyFont="1" applyBorder="1" applyAlignment="1">
      <alignment vertical="center" wrapText="1"/>
    </xf>
    <xf numFmtId="0" fontId="8" fillId="0" borderId="12" xfId="0" applyFont="1" applyBorder="1"/>
    <xf numFmtId="0" fontId="9" fillId="0" borderId="74" xfId="0" applyFont="1" applyBorder="1" applyAlignment="1">
      <alignment horizontal="center" vertical="center"/>
    </xf>
    <xf numFmtId="0" fontId="4" fillId="0" borderId="55" xfId="0" applyFont="1" applyBorder="1" applyAlignment="1">
      <alignment vertical="center" wrapText="1"/>
    </xf>
    <xf numFmtId="0" fontId="8" fillId="0" borderId="10" xfId="0" applyFont="1" applyBorder="1"/>
    <xf numFmtId="0" fontId="5" fillId="5" borderId="55" xfId="0" applyFont="1" applyFill="1" applyBorder="1" applyAlignment="1">
      <alignment horizontal="center" vertical="center"/>
    </xf>
    <xf numFmtId="0" fontId="8" fillId="0" borderId="86" xfId="0" applyFont="1" applyBorder="1" applyAlignment="1">
      <alignment vertical="center" wrapText="1"/>
    </xf>
    <xf numFmtId="0" fontId="8" fillId="0" borderId="12" xfId="0" applyFont="1" applyBorder="1" applyAlignment="1">
      <alignment vertical="center" wrapText="1"/>
    </xf>
    <xf numFmtId="0" fontId="1" fillId="0" borderId="55" xfId="5" applyFont="1" applyBorder="1" applyAlignment="1">
      <alignment vertical="center" wrapText="1"/>
    </xf>
    <xf numFmtId="0" fontId="24" fillId="0" borderId="12" xfId="5" applyFont="1" applyBorder="1"/>
    <xf numFmtId="0" fontId="20" fillId="0" borderId="55" xfId="5" applyFont="1" applyBorder="1" applyAlignment="1">
      <alignment vertical="center" wrapText="1"/>
    </xf>
    <xf numFmtId="0" fontId="20" fillId="0" borderId="55" xfId="0" applyFont="1" applyBorder="1" applyAlignment="1">
      <alignment vertical="center" wrapText="1"/>
    </xf>
    <xf numFmtId="0" fontId="21" fillId="0" borderId="75" xfId="7" applyBorder="1" applyAlignment="1" applyProtection="1">
      <alignment vertical="center" wrapText="1"/>
      <protection hidden="1"/>
    </xf>
    <xf numFmtId="0" fontId="1" fillId="0" borderId="86" xfId="0" applyFont="1" applyBorder="1" applyAlignment="1">
      <alignment vertical="center" wrapText="1"/>
    </xf>
    <xf numFmtId="0" fontId="1" fillId="0" borderId="12" xfId="0" applyFont="1" applyBorder="1" applyAlignment="1">
      <alignment vertical="center" wrapText="1"/>
    </xf>
  </cellXfs>
  <cellStyles count="8">
    <cellStyle name="Hyperlink 2" xfId="2" xr:uid="{00000000-0005-0000-0000-000000000000}"/>
    <cellStyle name="Hyperlink 3" xfId="3" xr:uid="{00000000-0005-0000-0000-000001000000}"/>
    <cellStyle name="Normal 2" xfId="4" xr:uid="{00000000-0005-0000-0000-000002000000}"/>
    <cellStyle name="Normal 3" xfId="5" xr:uid="{00000000-0005-0000-0000-000003000000}"/>
    <cellStyle name="Normal_Sheet1" xfId="6" xr:uid="{00000000-0005-0000-0000-000004000000}"/>
    <cellStyle name="Normalno" xfId="0" builtinId="0"/>
    <cellStyle name="Obično_GFI-POD ver. 1.0.5" xfId="7" xr:uid="{00000000-0005-0000-0000-000006000000}"/>
    <cellStyle name="Zarez" xfId="1" builtinId="3"/>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3208670.2800000003</v>
      </c>
      <c r="D2" s="6">
        <f>'PR-RAS'!E6</f>
        <v>2721866.1899999995</v>
      </c>
      <c r="E2" s="6">
        <v>0</v>
      </c>
      <c r="F2" s="6">
        <v>0</v>
      </c>
      <c r="G2" s="7">
        <f t="shared" ref="G2:G274" si="0">(B2/1000)*(C2*1+D2*2)</f>
        <v>8652.4026599999997</v>
      </c>
      <c r="H2" s="7">
        <f t="shared" ref="H2:H274" si="1">ABS(C2-ROUND(C2,0))+ABS(D2-ROUND(D2,0))</f>
        <v>0.46999999973922968</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2226135.59</v>
      </c>
      <c r="D3" s="1">
        <f>'PR-RAS'!E7</f>
        <v>1753352.1199999999</v>
      </c>
      <c r="E3" s="1">
        <v>0</v>
      </c>
      <c r="F3" s="1">
        <v>0</v>
      </c>
      <c r="G3" s="2">
        <f t="shared" si="0"/>
        <v>11465.67966</v>
      </c>
      <c r="H3" s="2">
        <f t="shared" si="1"/>
        <v>0.53000000002793968</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564703.63</v>
      </c>
      <c r="D4" s="1">
        <f>'PR-RAS'!E8</f>
        <v>761798.88</v>
      </c>
      <c r="E4" s="1">
        <v>0</v>
      </c>
      <c r="F4" s="1">
        <v>0</v>
      </c>
      <c r="G4" s="2">
        <f t="shared" si="0"/>
        <v>6264.9041700000007</v>
      </c>
      <c r="H4" s="2">
        <f t="shared" si="1"/>
        <v>0.48999999999068677</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341857.9</v>
      </c>
      <c r="D5" s="1">
        <f>'PR-RAS'!E9</f>
        <v>494176.86</v>
      </c>
      <c r="E5" s="1">
        <v>0</v>
      </c>
      <c r="F5" s="1">
        <v>0</v>
      </c>
      <c r="G5" s="2">
        <f t="shared" si="0"/>
        <v>5320.8464800000002</v>
      </c>
      <c r="H5" s="2">
        <f t="shared" si="1"/>
        <v>0.23999999999068677</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61945.35</v>
      </c>
      <c r="D6" s="1">
        <f>'PR-RAS'!E10</f>
        <v>64525.11</v>
      </c>
      <c r="E6" s="1">
        <v>0</v>
      </c>
      <c r="F6" s="1">
        <v>0</v>
      </c>
      <c r="G6" s="2">
        <f t="shared" si="0"/>
        <v>954.9778500000001</v>
      </c>
      <c r="H6" s="2">
        <f t="shared" si="1"/>
        <v>0.45999999999912689</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216329.89</v>
      </c>
      <c r="D7" s="1">
        <f>'PR-RAS'!E11</f>
        <v>262001.39</v>
      </c>
      <c r="E7" s="1">
        <v>0</v>
      </c>
      <c r="F7" s="1">
        <v>0</v>
      </c>
      <c r="G7" s="2">
        <f t="shared" si="0"/>
        <v>4441.9960200000005</v>
      </c>
      <c r="H7" s="2">
        <f t="shared" si="1"/>
        <v>0.5</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16642.96</v>
      </c>
      <c r="D8" s="1">
        <f>'PR-RAS'!E12</f>
        <v>56274.239999999998</v>
      </c>
      <c r="E8" s="1">
        <v>0</v>
      </c>
      <c r="F8" s="1">
        <v>0</v>
      </c>
      <c r="G8" s="2">
        <f t="shared" si="0"/>
        <v>904.34008000000006</v>
      </c>
      <c r="H8" s="2">
        <f t="shared" si="1"/>
        <v>0.27999999999883585</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33815.94</v>
      </c>
      <c r="D9" s="1">
        <f>'PR-RAS'!E13</f>
        <v>31929.54</v>
      </c>
      <c r="E9" s="1">
        <v>0</v>
      </c>
      <c r="F9" s="1">
        <v>0</v>
      </c>
      <c r="G9" s="2">
        <f t="shared" si="0"/>
        <v>781.40016000000003</v>
      </c>
      <c r="H9" s="2">
        <f t="shared" si="1"/>
        <v>0.51999999999679858</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299.23</v>
      </c>
      <c r="D10" s="1">
        <f>'PR-RAS'!E14</f>
        <v>848.02</v>
      </c>
      <c r="E10" s="1">
        <v>0</v>
      </c>
      <c r="F10" s="1">
        <v>0</v>
      </c>
      <c r="G10" s="2">
        <f t="shared" si="0"/>
        <v>17.957429999999999</v>
      </c>
      <c r="H10" s="2">
        <f t="shared" si="1"/>
        <v>0.25</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106187.64</v>
      </c>
      <c r="D11" s="1">
        <f>'PR-RAS'!E15</f>
        <v>147956.28</v>
      </c>
      <c r="E11" s="1">
        <v>0</v>
      </c>
      <c r="F11" s="1">
        <v>0</v>
      </c>
      <c r="G11" s="2">
        <f t="shared" si="0"/>
        <v>4021.0020000000004</v>
      </c>
      <c r="H11" s="2">
        <f t="shared" si="1"/>
        <v>0.63999999999941792</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1651900.8900000001</v>
      </c>
      <c r="D19" s="1">
        <f>'PR-RAS'!E23</f>
        <v>981228.5</v>
      </c>
      <c r="E19" s="1">
        <v>0</v>
      </c>
      <c r="F19" s="1">
        <v>0</v>
      </c>
      <c r="G19" s="2">
        <f t="shared" si="0"/>
        <v>65058.442019999995</v>
      </c>
      <c r="H19" s="2">
        <f t="shared" si="1"/>
        <v>0.60999999986961484</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920624.17</v>
      </c>
      <c r="D20" s="1">
        <f>'PR-RAS'!E24</f>
        <v>53222.9</v>
      </c>
      <c r="E20" s="1">
        <v>0</v>
      </c>
      <c r="F20" s="1">
        <v>0</v>
      </c>
      <c r="G20" s="2">
        <f t="shared" si="0"/>
        <v>19514.329430000002</v>
      </c>
      <c r="H20" s="2">
        <f t="shared" si="1"/>
        <v>0.27000000004045432</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731276.72</v>
      </c>
      <c r="D23" s="1">
        <f>'PR-RAS'!E27</f>
        <v>928005.6</v>
      </c>
      <c r="E23" s="1">
        <v>0</v>
      </c>
      <c r="F23" s="1">
        <v>0</v>
      </c>
      <c r="G23" s="2">
        <f t="shared" si="0"/>
        <v>56920.334239999996</v>
      </c>
      <c r="H23" s="2">
        <f t="shared" si="1"/>
        <v>0.68000000005122274</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9531.07</v>
      </c>
      <c r="D25" s="1">
        <f>'PR-RAS'!E29</f>
        <v>10324.74</v>
      </c>
      <c r="E25" s="1">
        <v>0</v>
      </c>
      <c r="F25" s="1">
        <v>0</v>
      </c>
      <c r="G25" s="2">
        <f t="shared" si="0"/>
        <v>724.33320000000003</v>
      </c>
      <c r="H25" s="2">
        <f t="shared" si="1"/>
        <v>0.32999999999992724</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9531.07</v>
      </c>
      <c r="D27" s="1">
        <f>'PR-RAS'!E31</f>
        <v>10324.74</v>
      </c>
      <c r="E27" s="1">
        <v>0</v>
      </c>
      <c r="F27" s="1">
        <v>0</v>
      </c>
      <c r="G27" s="2">
        <f t="shared" si="0"/>
        <v>784.6943</v>
      </c>
      <c r="H27" s="2">
        <f t="shared" si="1"/>
        <v>0.32999999999992724</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8640</v>
      </c>
      <c r="D45" s="1">
        <f>'PR-RAS'!E49</f>
        <v>32095</v>
      </c>
      <c r="E45" s="1">
        <v>0</v>
      </c>
      <c r="F45" s="1">
        <v>0</v>
      </c>
      <c r="G45" s="2">
        <f t="shared" si="0"/>
        <v>3204.52</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8640</v>
      </c>
      <c r="D54" s="1">
        <f>'PR-RAS'!E58</f>
        <v>32095</v>
      </c>
      <c r="E54" s="1">
        <v>0</v>
      </c>
      <c r="F54" s="1">
        <v>0</v>
      </c>
      <c r="G54" s="2">
        <f t="shared" si="0"/>
        <v>3859.99</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8640</v>
      </c>
      <c r="D55" s="1">
        <f>'PR-RAS'!E59</f>
        <v>32095</v>
      </c>
      <c r="E55" s="1">
        <v>0</v>
      </c>
      <c r="F55" s="1">
        <v>0</v>
      </c>
      <c r="G55" s="2">
        <f t="shared" si="0"/>
        <v>3932.82</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(B63/1000)*(C63*1+D63*2)</f>
        <v>0</v>
      </c>
      <c r="H63" s="2">
        <f>ABS(C63-ROUND(C63,0))+ABS(D63-ROUND(D63,0))</f>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54312.95</v>
      </c>
      <c r="D78" s="1">
        <f>'PR-RAS'!E82</f>
        <v>63749.43</v>
      </c>
      <c r="E78" s="1">
        <v>0</v>
      </c>
      <c r="F78" s="1">
        <v>0</v>
      </c>
      <c r="G78" s="2">
        <f t="shared" si="0"/>
        <v>13999.50937</v>
      </c>
      <c r="H78" s="2">
        <f t="shared" si="1"/>
        <v>0.48000000000320142</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34181.129999999997</v>
      </c>
      <c r="D79" s="1">
        <f>'PR-RAS'!E83</f>
        <v>13772.37</v>
      </c>
      <c r="E79" s="1">
        <v>0</v>
      </c>
      <c r="F79" s="1">
        <v>0</v>
      </c>
      <c r="G79" s="2">
        <f t="shared" si="0"/>
        <v>4814.6178599999994</v>
      </c>
      <c r="H79" s="2">
        <f t="shared" si="1"/>
        <v>0.49999999999818101</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34181.129999999997</v>
      </c>
      <c r="D82" s="1">
        <f>'PR-RAS'!E86</f>
        <v>13772.37</v>
      </c>
      <c r="E82" s="1">
        <v>0</v>
      </c>
      <c r="F82" s="1">
        <v>0</v>
      </c>
      <c r="G82" s="2">
        <f t="shared" si="0"/>
        <v>4999.79547</v>
      </c>
      <c r="H82" s="2">
        <f t="shared" si="1"/>
        <v>0.49999999999818101</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20131.82</v>
      </c>
      <c r="D87" s="1">
        <f>'PR-RAS'!E91</f>
        <v>49977.06</v>
      </c>
      <c r="E87" s="1">
        <v>0</v>
      </c>
      <c r="F87" s="1">
        <v>0</v>
      </c>
      <c r="G87" s="2">
        <f t="shared" si="0"/>
        <v>10327.39084</v>
      </c>
      <c r="H87" s="2">
        <f t="shared" si="1"/>
        <v>0.23999999999796273</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12107.03</v>
      </c>
      <c r="D88" s="1">
        <f>'PR-RAS'!E92</f>
        <v>13640.47</v>
      </c>
      <c r="E88" s="1">
        <v>0</v>
      </c>
      <c r="F88" s="1">
        <v>0</v>
      </c>
      <c r="G88" s="2">
        <f t="shared" si="0"/>
        <v>3426.7533899999999</v>
      </c>
      <c r="H88" s="2">
        <f t="shared" si="1"/>
        <v>0.5</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4842.72</v>
      </c>
      <c r="D89" s="1">
        <f>'PR-RAS'!E93</f>
        <v>36001.29</v>
      </c>
      <c r="E89" s="1">
        <v>0</v>
      </c>
      <c r="F89" s="1">
        <v>0</v>
      </c>
      <c r="G89" s="2">
        <f t="shared" si="0"/>
        <v>6762.3863999999994</v>
      </c>
      <c r="H89" s="2">
        <f t="shared" si="1"/>
        <v>0.57000000000061846</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2847.67</v>
      </c>
      <c r="D90" s="1">
        <f>'PR-RAS'!E94</f>
        <v>23.45</v>
      </c>
      <c r="E90" s="1">
        <v>0</v>
      </c>
      <c r="F90" s="1">
        <v>0</v>
      </c>
      <c r="G90" s="2">
        <f t="shared" si="0"/>
        <v>257.61673000000002</v>
      </c>
      <c r="H90" s="2">
        <f t="shared" si="1"/>
        <v>0.77999999999992653</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334.4</v>
      </c>
      <c r="D93" s="1">
        <f>'PR-RAS'!E97</f>
        <v>311.85000000000002</v>
      </c>
      <c r="E93" s="1">
        <v>0</v>
      </c>
      <c r="F93" s="1">
        <v>0</v>
      </c>
      <c r="G93" s="2">
        <f t="shared" si="0"/>
        <v>88.145200000000003</v>
      </c>
      <c r="H93" s="2">
        <f t="shared" si="1"/>
        <v>0.54999999999995453</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904784.81</v>
      </c>
      <c r="D102" s="1">
        <f>'PR-RAS'!E106</f>
        <v>868970.61</v>
      </c>
      <c r="E102" s="1">
        <v>0</v>
      </c>
      <c r="F102" s="1">
        <v>0</v>
      </c>
      <c r="G102" s="2">
        <f t="shared" si="0"/>
        <v>266915.32903000002</v>
      </c>
      <c r="H102" s="2">
        <f t="shared" si="1"/>
        <v>0.57999999995809048</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69119.510000000009</v>
      </c>
      <c r="D103" s="1">
        <f>'PR-RAS'!E107</f>
        <v>57092.58</v>
      </c>
      <c r="E103" s="1">
        <v>0</v>
      </c>
      <c r="F103" s="1">
        <v>0</v>
      </c>
      <c r="G103" s="2">
        <f t="shared" si="0"/>
        <v>18697.07634</v>
      </c>
      <c r="H103" s="2">
        <f t="shared" si="1"/>
        <v>0.90999999998894054</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265.44</v>
      </c>
      <c r="D105" s="1">
        <f>'PR-RAS'!E109</f>
        <v>331.8</v>
      </c>
      <c r="E105" s="1">
        <v>0</v>
      </c>
      <c r="F105" s="1">
        <v>0</v>
      </c>
      <c r="G105" s="2">
        <f t="shared" si="0"/>
        <v>96.620159999999998</v>
      </c>
      <c r="H105" s="2">
        <f t="shared" si="1"/>
        <v>0.63999999999998636</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6.11</v>
      </c>
      <c r="D106" s="1">
        <f>'PR-RAS'!E110</f>
        <v>124.84</v>
      </c>
      <c r="E106" s="1">
        <v>0</v>
      </c>
      <c r="F106" s="1">
        <v>0</v>
      </c>
      <c r="G106" s="2">
        <f t="shared" si="0"/>
        <v>26.857950000000002</v>
      </c>
      <c r="H106" s="2">
        <f t="shared" si="1"/>
        <v>0.26999999999999691</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68847.960000000006</v>
      </c>
      <c r="D107" s="1">
        <f>'PR-RAS'!E111</f>
        <v>56635.94</v>
      </c>
      <c r="E107" s="1">
        <v>0</v>
      </c>
      <c r="F107" s="1">
        <v>0</v>
      </c>
      <c r="G107" s="2">
        <f t="shared" si="0"/>
        <v>19304.703040000004</v>
      </c>
      <c r="H107" s="2">
        <f t="shared" si="1"/>
        <v>9.9999999991268851E-2</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3822.69</v>
      </c>
      <c r="D108" s="1">
        <f>'PR-RAS'!E112</f>
        <v>6956.26</v>
      </c>
      <c r="E108" s="1">
        <v>0</v>
      </c>
      <c r="F108" s="1">
        <v>0</v>
      </c>
      <c r="G108" s="2">
        <f t="shared" si="0"/>
        <v>1897.6674699999999</v>
      </c>
      <c r="H108" s="2">
        <f t="shared" si="1"/>
        <v>0.57000000000016371</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2572.69</v>
      </c>
      <c r="D110" s="1">
        <f>'PR-RAS'!E114</f>
        <v>6956.26</v>
      </c>
      <c r="E110" s="1">
        <v>0</v>
      </c>
      <c r="F110" s="1">
        <v>0</v>
      </c>
      <c r="G110" s="2">
        <f t="shared" si="0"/>
        <v>1796.88789</v>
      </c>
      <c r="H110" s="2">
        <f t="shared" si="1"/>
        <v>0.57000000000016371</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1250</v>
      </c>
      <c r="D113" s="1">
        <f>'PR-RAS'!E117</f>
        <v>0</v>
      </c>
      <c r="E113" s="1">
        <v>0</v>
      </c>
      <c r="F113" s="1">
        <v>0</v>
      </c>
      <c r="G113" s="2">
        <f t="shared" si="0"/>
        <v>140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831842.61</v>
      </c>
      <c r="D116" s="1">
        <f>'PR-RAS'!E120</f>
        <v>804921.77</v>
      </c>
      <c r="E116" s="1">
        <v>0</v>
      </c>
      <c r="F116" s="1">
        <v>0</v>
      </c>
      <c r="G116" s="2">
        <f t="shared" si="0"/>
        <v>280793.90724999999</v>
      </c>
      <c r="H116" s="2">
        <f t="shared" si="1"/>
        <v>0.61999999999534339</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164464.48000000001</v>
      </c>
      <c r="D117" s="1">
        <f>'PR-RAS'!E121</f>
        <v>298793.19</v>
      </c>
      <c r="E117" s="1">
        <v>0</v>
      </c>
      <c r="F117" s="1">
        <v>0</v>
      </c>
      <c r="G117" s="2">
        <f t="shared" si="0"/>
        <v>88397.89976</v>
      </c>
      <c r="H117" s="2">
        <f t="shared" si="1"/>
        <v>0.67000000001280569</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667378.13</v>
      </c>
      <c r="D118" s="1">
        <f>'PR-RAS'!E122</f>
        <v>506128.58</v>
      </c>
      <c r="E118" s="1">
        <v>0</v>
      </c>
      <c r="F118" s="1">
        <v>0</v>
      </c>
      <c r="G118" s="2">
        <f t="shared" si="0"/>
        <v>196517.32893000002</v>
      </c>
      <c r="H118" s="2">
        <f t="shared" si="1"/>
        <v>0.54999999998835847</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0"/>
        <v>0</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14796.93</v>
      </c>
      <c r="D136" s="1">
        <f>'PR-RAS'!E140</f>
        <v>3699.03</v>
      </c>
      <c r="E136" s="1">
        <v>0</v>
      </c>
      <c r="F136" s="1">
        <v>0</v>
      </c>
      <c r="G136" s="2">
        <f t="shared" si="0"/>
        <v>2996.3236500000003</v>
      </c>
      <c r="H136" s="2">
        <f t="shared" si="1"/>
        <v>9.9999999999909051E-2</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12573.24</v>
      </c>
      <c r="D137" s="1">
        <f>'PR-RAS'!E141</f>
        <v>1485</v>
      </c>
      <c r="E137" s="1">
        <v>0</v>
      </c>
      <c r="F137" s="1">
        <v>0</v>
      </c>
      <c r="G137" s="2">
        <f t="shared" si="0"/>
        <v>2113.8806400000003</v>
      </c>
      <c r="H137" s="2">
        <f t="shared" si="1"/>
        <v>0.23999999999978172</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1230</v>
      </c>
      <c r="D142" s="1">
        <f>'PR-RAS'!E146</f>
        <v>1485</v>
      </c>
      <c r="E142" s="1">
        <v>0</v>
      </c>
      <c r="F142" s="1">
        <v>0</v>
      </c>
      <c r="G142" s="2">
        <f t="shared" si="0"/>
        <v>592.19999999999993</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11343.24</v>
      </c>
      <c r="D146" s="1">
        <f>'PR-RAS'!E150</f>
        <v>0</v>
      </c>
      <c r="E146" s="1">
        <v>0</v>
      </c>
      <c r="F146" s="1">
        <v>0</v>
      </c>
      <c r="G146" s="2">
        <f t="shared" si="0"/>
        <v>1644.7697999999998</v>
      </c>
      <c r="H146" s="2">
        <f t="shared" si="1"/>
        <v>0.23999999999978172</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2223.69</v>
      </c>
      <c r="D147" s="1">
        <f>'PR-RAS'!E151</f>
        <v>2214.0300000000002</v>
      </c>
      <c r="E147" s="1">
        <v>0</v>
      </c>
      <c r="F147" s="1">
        <v>0</v>
      </c>
      <c r="G147" s="2">
        <f t="shared" si="0"/>
        <v>971.15549999999996</v>
      </c>
      <c r="H147" s="2">
        <f t="shared" si="1"/>
        <v>0.34000000000014552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2044366.5999999999</v>
      </c>
      <c r="D148" s="1">
        <f>'PR-RAS'!E152</f>
        <v>1989136.9599999997</v>
      </c>
      <c r="E148" s="1">
        <v>0</v>
      </c>
      <c r="F148" s="1">
        <v>0</v>
      </c>
      <c r="G148" s="2">
        <f t="shared" si="0"/>
        <v>885328.15643999993</v>
      </c>
      <c r="H148" s="2">
        <f t="shared" si="1"/>
        <v>0.44000000040978193</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241375.67000000004</v>
      </c>
      <c r="D149" s="1">
        <f>'PR-RAS'!E153</f>
        <v>299378.21000000002</v>
      </c>
      <c r="E149" s="1">
        <v>0</v>
      </c>
      <c r="F149" s="1">
        <v>0</v>
      </c>
      <c r="G149" s="2">
        <f t="shared" si="0"/>
        <v>124339.54932000001</v>
      </c>
      <c r="H149" s="2">
        <f t="shared" si="1"/>
        <v>0.53999999997904524</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189819.96000000002</v>
      </c>
      <c r="D150" s="1">
        <f>'PR-RAS'!E154</f>
        <v>220510.79</v>
      </c>
      <c r="E150" s="1">
        <v>0</v>
      </c>
      <c r="F150" s="1">
        <v>0</v>
      </c>
      <c r="G150" s="2">
        <f t="shared" si="0"/>
        <v>93995.389460000006</v>
      </c>
      <c r="H150" s="2">
        <f t="shared" si="1"/>
        <v>0.24999999997089617</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189563.73</v>
      </c>
      <c r="D151" s="1">
        <f>'PR-RAS'!E155</f>
        <v>220351.15</v>
      </c>
      <c r="E151" s="1">
        <v>0</v>
      </c>
      <c r="F151" s="1">
        <v>0</v>
      </c>
      <c r="G151" s="2">
        <f t="shared" si="0"/>
        <v>94539.904500000004</v>
      </c>
      <c r="H151" s="2">
        <f t="shared" si="1"/>
        <v>0.41999999998370185</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256.23</v>
      </c>
      <c r="D152" s="1">
        <f>'PR-RAS'!E156</f>
        <v>159.63999999999999</v>
      </c>
      <c r="E152" s="1">
        <v>0</v>
      </c>
      <c r="F152" s="1">
        <v>0</v>
      </c>
      <c r="G152" s="2">
        <f t="shared" si="0"/>
        <v>86.90200999999999</v>
      </c>
      <c r="H152" s="2">
        <f t="shared" si="1"/>
        <v>0.59000000000003183</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20160.2</v>
      </c>
      <c r="D155" s="1">
        <f>'PR-RAS'!E159</f>
        <v>42436.27</v>
      </c>
      <c r="E155" s="1">
        <v>0</v>
      </c>
      <c r="F155" s="1">
        <v>0</v>
      </c>
      <c r="G155" s="2">
        <f t="shared" si="0"/>
        <v>16175.041959999999</v>
      </c>
      <c r="H155" s="2">
        <f t="shared" si="1"/>
        <v>0.46999999999752617</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31395.51</v>
      </c>
      <c r="D156" s="1">
        <f>'PR-RAS'!E160</f>
        <v>36431.15</v>
      </c>
      <c r="E156" s="1">
        <v>0</v>
      </c>
      <c r="F156" s="1">
        <v>0</v>
      </c>
      <c r="G156" s="2">
        <f t="shared" si="0"/>
        <v>16159.96055</v>
      </c>
      <c r="H156" s="2">
        <f t="shared" si="1"/>
        <v>0.6400000000030559</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0</v>
      </c>
      <c r="D157" s="1">
        <f>'PR-RAS'!E161</f>
        <v>0</v>
      </c>
      <c r="E157" s="1">
        <v>0</v>
      </c>
      <c r="F157" s="1">
        <v>0</v>
      </c>
      <c r="G157" s="2">
        <f t="shared" si="0"/>
        <v>0</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31395.51</v>
      </c>
      <c r="D158" s="1">
        <f>'PR-RAS'!E162</f>
        <v>36431.15</v>
      </c>
      <c r="E158" s="1">
        <v>0</v>
      </c>
      <c r="F158" s="1">
        <v>0</v>
      </c>
      <c r="G158" s="2">
        <f t="shared" si="0"/>
        <v>16368.47617</v>
      </c>
      <c r="H158" s="2">
        <f t="shared" si="1"/>
        <v>0.6400000000030559</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0</v>
      </c>
      <c r="D159" s="1">
        <f>'PR-RAS'!E163</f>
        <v>0</v>
      </c>
      <c r="E159" s="1">
        <v>0</v>
      </c>
      <c r="F159" s="1">
        <v>0</v>
      </c>
      <c r="G159" s="2">
        <f t="shared" si="0"/>
        <v>0</v>
      </c>
      <c r="H159" s="2">
        <f t="shared" si="1"/>
        <v>0</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1244965.83</v>
      </c>
      <c r="D160" s="1">
        <f>'PR-RAS'!E164</f>
        <v>1146791.1199999999</v>
      </c>
      <c r="E160" s="1">
        <v>0</v>
      </c>
      <c r="F160" s="1">
        <v>0</v>
      </c>
      <c r="G160" s="2">
        <f t="shared" si="0"/>
        <v>562629.14312999998</v>
      </c>
      <c r="H160" s="2">
        <f t="shared" si="1"/>
        <v>0.28999999980442226</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2778.84</v>
      </c>
      <c r="D161" s="1">
        <f>'PR-RAS'!E165</f>
        <v>2347.1999999999998</v>
      </c>
      <c r="E161" s="1">
        <v>0</v>
      </c>
      <c r="F161" s="1">
        <v>0</v>
      </c>
      <c r="G161" s="2">
        <f t="shared" si="0"/>
        <v>1195.7184</v>
      </c>
      <c r="H161" s="2">
        <f t="shared" si="1"/>
        <v>0.35999999999967258</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1472.14</v>
      </c>
      <c r="D162" s="1">
        <f>'PR-RAS'!E166</f>
        <v>127.8</v>
      </c>
      <c r="E162" s="1">
        <v>0</v>
      </c>
      <c r="F162" s="1">
        <v>0</v>
      </c>
      <c r="G162" s="2">
        <f t="shared" si="0"/>
        <v>278.16613999999998</v>
      </c>
      <c r="H162" s="2">
        <f t="shared" si="1"/>
        <v>0.34000000000010289</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976.7</v>
      </c>
      <c r="D163" s="1">
        <f>'PR-RAS'!E167</f>
        <v>1141.4000000000001</v>
      </c>
      <c r="E163" s="1">
        <v>0</v>
      </c>
      <c r="F163" s="1">
        <v>0</v>
      </c>
      <c r="G163" s="2">
        <f t="shared" si="0"/>
        <v>528.03899999999999</v>
      </c>
      <c r="H163" s="2">
        <f t="shared" si="1"/>
        <v>0.70000000000004547</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330</v>
      </c>
      <c r="D164" s="1">
        <f>'PR-RAS'!E168</f>
        <v>1078</v>
      </c>
      <c r="E164" s="1">
        <v>0</v>
      </c>
      <c r="F164" s="1">
        <v>0</v>
      </c>
      <c r="G164" s="2">
        <f t="shared" si="0"/>
        <v>405.21800000000002</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0</v>
      </c>
      <c r="D165" s="1">
        <f>'PR-RAS'!E169</f>
        <v>0</v>
      </c>
      <c r="E165" s="1">
        <v>0</v>
      </c>
      <c r="F165" s="1">
        <v>0</v>
      </c>
      <c r="G165" s="2">
        <f t="shared" si="0"/>
        <v>0</v>
      </c>
      <c r="H165" s="2">
        <f t="shared" si="1"/>
        <v>0</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64258.6</v>
      </c>
      <c r="D166" s="1">
        <f>'PR-RAS'!E170</f>
        <v>52796.71</v>
      </c>
      <c r="E166" s="1">
        <v>0</v>
      </c>
      <c r="F166" s="1">
        <v>0</v>
      </c>
      <c r="G166" s="2">
        <f t="shared" si="0"/>
        <v>28025.583299999998</v>
      </c>
      <c r="H166" s="2">
        <f t="shared" si="1"/>
        <v>0.69000000000232831</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9527.6</v>
      </c>
      <c r="D167" s="1">
        <f>'PR-RAS'!E171</f>
        <v>7457.12</v>
      </c>
      <c r="E167" s="1">
        <v>0</v>
      </c>
      <c r="F167" s="1">
        <v>0</v>
      </c>
      <c r="G167" s="2">
        <f t="shared" si="0"/>
        <v>4057.3454400000001</v>
      </c>
      <c r="H167" s="2">
        <f t="shared" si="1"/>
        <v>0.51999999999952706</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738.94</v>
      </c>
      <c r="D168" s="1">
        <f>'PR-RAS'!E172</f>
        <v>0</v>
      </c>
      <c r="E168" s="1">
        <v>0</v>
      </c>
      <c r="F168" s="1">
        <v>0</v>
      </c>
      <c r="G168" s="2">
        <f t="shared" si="0"/>
        <v>123.40298000000001</v>
      </c>
      <c r="H168" s="2">
        <f t="shared" si="1"/>
        <v>5.999999999994543E-2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49308.56</v>
      </c>
      <c r="D169" s="1">
        <f>'PR-RAS'!E173</f>
        <v>44290.59</v>
      </c>
      <c r="E169" s="1">
        <v>0</v>
      </c>
      <c r="F169" s="1">
        <v>0</v>
      </c>
      <c r="G169" s="2">
        <f t="shared" si="0"/>
        <v>23165.476320000002</v>
      </c>
      <c r="H169" s="2">
        <f t="shared" si="1"/>
        <v>0.85000000000582077</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270</v>
      </c>
      <c r="E170" s="1">
        <v>0</v>
      </c>
      <c r="F170" s="1">
        <v>0</v>
      </c>
      <c r="G170" s="2">
        <f t="shared" si="0"/>
        <v>91.26</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4683.5</v>
      </c>
      <c r="D171" s="1">
        <f>'PR-RAS'!E175</f>
        <v>779</v>
      </c>
      <c r="E171" s="1">
        <v>0</v>
      </c>
      <c r="F171" s="1">
        <v>0</v>
      </c>
      <c r="G171" s="2">
        <f t="shared" si="0"/>
        <v>1061.0550000000001</v>
      </c>
      <c r="H171" s="2">
        <f t="shared" si="1"/>
        <v>0.5</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0</v>
      </c>
      <c r="D173" s="1">
        <f>'PR-RAS'!E177</f>
        <v>0</v>
      </c>
      <c r="E173" s="1">
        <v>0</v>
      </c>
      <c r="F173" s="1">
        <v>0</v>
      </c>
      <c r="G173" s="2">
        <f t="shared" si="0"/>
        <v>0</v>
      </c>
      <c r="H173" s="2">
        <f t="shared" si="1"/>
        <v>0</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1123894.47</v>
      </c>
      <c r="D174" s="1">
        <f>'PR-RAS'!E178</f>
        <v>1031341.0899999999</v>
      </c>
      <c r="E174" s="1">
        <v>0</v>
      </c>
      <c r="F174" s="1">
        <v>0</v>
      </c>
      <c r="G174" s="2">
        <f t="shared" si="0"/>
        <v>551277.76044999983</v>
      </c>
      <c r="H174" s="2">
        <f t="shared" si="1"/>
        <v>0.55999999982304871</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37726.400000000001</v>
      </c>
      <c r="D175" s="1">
        <f>'PR-RAS'!E179</f>
        <v>11996.39</v>
      </c>
      <c r="E175" s="1">
        <v>0</v>
      </c>
      <c r="F175" s="1">
        <v>0</v>
      </c>
      <c r="G175" s="2">
        <f t="shared" si="0"/>
        <v>10739.13732</v>
      </c>
      <c r="H175" s="2">
        <f t="shared" si="1"/>
        <v>0.79000000000087311</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55394.35</v>
      </c>
      <c r="D176" s="1">
        <f>'PR-RAS'!E180</f>
        <v>24199.94</v>
      </c>
      <c r="E176" s="1">
        <v>0</v>
      </c>
      <c r="F176" s="1">
        <v>0</v>
      </c>
      <c r="G176" s="2">
        <f t="shared" si="0"/>
        <v>18163.990249999999</v>
      </c>
      <c r="H176" s="2">
        <f t="shared" si="1"/>
        <v>0.40999999999985448</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12329.31</v>
      </c>
      <c r="D177" s="1">
        <f>'PR-RAS'!E181</f>
        <v>5344.02</v>
      </c>
      <c r="E177" s="1">
        <v>0</v>
      </c>
      <c r="F177" s="1">
        <v>0</v>
      </c>
      <c r="G177" s="2">
        <f t="shared" si="0"/>
        <v>4051.0535999999997</v>
      </c>
      <c r="H177" s="2">
        <f t="shared" si="1"/>
        <v>0.32999999999992724</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707256.91</v>
      </c>
      <c r="D178" s="1">
        <f>'PR-RAS'!E182</f>
        <v>811881.01</v>
      </c>
      <c r="E178" s="1">
        <v>0</v>
      </c>
      <c r="F178" s="1">
        <v>0</v>
      </c>
      <c r="G178" s="2">
        <f t="shared" si="0"/>
        <v>412590.35061000002</v>
      </c>
      <c r="H178" s="2">
        <f t="shared" si="1"/>
        <v>9.9999999976716936E-2</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12160.02</v>
      </c>
      <c r="D179" s="1">
        <f>'PR-RAS'!E183</f>
        <v>15077.07</v>
      </c>
      <c r="E179" s="1">
        <v>0</v>
      </c>
      <c r="F179" s="1">
        <v>0</v>
      </c>
      <c r="G179" s="2">
        <f t="shared" si="0"/>
        <v>7531.9204800000007</v>
      </c>
      <c r="H179" s="2">
        <f t="shared" si="1"/>
        <v>9.0000000000145519E-2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0</v>
      </c>
      <c r="D180" s="1">
        <f>'PR-RAS'!E184</f>
        <v>3920</v>
      </c>
      <c r="E180" s="1">
        <v>0</v>
      </c>
      <c r="F180" s="1">
        <v>0</v>
      </c>
      <c r="G180" s="2">
        <f t="shared" si="0"/>
        <v>1403.36</v>
      </c>
      <c r="H180" s="2">
        <f t="shared" si="1"/>
        <v>0</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46201.53</v>
      </c>
      <c r="D181" s="1">
        <f>'PR-RAS'!E185</f>
        <v>68765.63</v>
      </c>
      <c r="E181" s="1">
        <v>0</v>
      </c>
      <c r="F181" s="1">
        <v>0</v>
      </c>
      <c r="G181" s="2">
        <f t="shared" si="0"/>
        <v>33071.902199999997</v>
      </c>
      <c r="H181" s="2">
        <f t="shared" si="1"/>
        <v>0.83999999999650754</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32150.6</v>
      </c>
      <c r="D182" s="1">
        <f>'PR-RAS'!E186</f>
        <v>37237.97</v>
      </c>
      <c r="E182" s="1">
        <v>0</v>
      </c>
      <c r="F182" s="1">
        <v>0</v>
      </c>
      <c r="G182" s="2">
        <f t="shared" si="0"/>
        <v>19299.403740000002</v>
      </c>
      <c r="H182" s="2">
        <f t="shared" si="1"/>
        <v>0.43000000000029104</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220675.35</v>
      </c>
      <c r="D183" s="1">
        <f>'PR-RAS'!E187</f>
        <v>52919.06</v>
      </c>
      <c r="E183" s="1">
        <v>0</v>
      </c>
      <c r="F183" s="1">
        <v>0</v>
      </c>
      <c r="G183" s="2">
        <f t="shared" si="0"/>
        <v>59425.451539999995</v>
      </c>
      <c r="H183" s="2">
        <f t="shared" si="1"/>
        <v>0.41000000000349246</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3575.29</v>
      </c>
      <c r="D184" s="1">
        <f>'PR-RAS'!E188</f>
        <v>19715.79</v>
      </c>
      <c r="E184" s="1">
        <v>0</v>
      </c>
      <c r="F184" s="1">
        <v>0</v>
      </c>
      <c r="G184" s="2">
        <f t="shared" si="0"/>
        <v>7870.2572100000007</v>
      </c>
      <c r="H184" s="2">
        <f t="shared" si="1"/>
        <v>0.49999999999909051</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50458.630000000005</v>
      </c>
      <c r="D190" s="1">
        <f>'PR-RAS'!E194</f>
        <v>40590.33</v>
      </c>
      <c r="E190" s="1">
        <v>0</v>
      </c>
      <c r="F190" s="1">
        <v>0</v>
      </c>
      <c r="G190" s="2">
        <f t="shared" si="0"/>
        <v>24879.825810000002</v>
      </c>
      <c r="H190" s="2">
        <f t="shared" si="1"/>
        <v>0.69999999999708962</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8673.43</v>
      </c>
      <c r="D191" s="1">
        <f>'PR-RAS'!E195</f>
        <v>3091.28</v>
      </c>
      <c r="E191" s="1">
        <v>0</v>
      </c>
      <c r="F191" s="1">
        <v>0</v>
      </c>
      <c r="G191" s="2">
        <f t="shared" si="0"/>
        <v>2822.6381000000001</v>
      </c>
      <c r="H191" s="2">
        <f t="shared" si="1"/>
        <v>0.71000000000049113</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1404.09</v>
      </c>
      <c r="D192" s="1">
        <f>'PR-RAS'!E196</f>
        <v>1450.77</v>
      </c>
      <c r="E192" s="1">
        <v>0</v>
      </c>
      <c r="F192" s="1">
        <v>0</v>
      </c>
      <c r="G192" s="2">
        <f t="shared" si="0"/>
        <v>822.37533000000008</v>
      </c>
      <c r="H192" s="2">
        <f t="shared" si="1"/>
        <v>0.31999999999993634</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10221.6</v>
      </c>
      <c r="D193" s="1">
        <f>'PR-RAS'!E197</f>
        <v>4855.97</v>
      </c>
      <c r="E193" s="1">
        <v>0</v>
      </c>
      <c r="F193" s="1">
        <v>0</v>
      </c>
      <c r="G193" s="2">
        <f t="shared" si="0"/>
        <v>3827.2396800000001</v>
      </c>
      <c r="H193" s="2">
        <f t="shared" si="1"/>
        <v>0.42999999999938154</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29361.51</v>
      </c>
      <c r="D195" s="1">
        <f>'PR-RAS'!E199</f>
        <v>30821.31</v>
      </c>
      <c r="E195" s="1">
        <v>0</v>
      </c>
      <c r="F195" s="1">
        <v>0</v>
      </c>
      <c r="G195" s="2">
        <f t="shared" si="0"/>
        <v>17654.801220000001</v>
      </c>
      <c r="H195" s="2">
        <f t="shared" si="1"/>
        <v>0.80000000000291038</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798</v>
      </c>
      <c r="D197" s="1">
        <f>'PR-RAS'!E201</f>
        <v>371</v>
      </c>
      <c r="E197" s="1">
        <v>0</v>
      </c>
      <c r="F197" s="1">
        <v>0</v>
      </c>
      <c r="G197" s="2">
        <f t="shared" si="0"/>
        <v>301.84000000000003</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15009</v>
      </c>
      <c r="D198" s="1">
        <f>'PR-RAS'!E202</f>
        <v>10602.529999999999</v>
      </c>
      <c r="E198" s="1">
        <v>0</v>
      </c>
      <c r="F198" s="1">
        <v>0</v>
      </c>
      <c r="G198" s="2">
        <f t="shared" si="0"/>
        <v>7134.1698200000001</v>
      </c>
      <c r="H198" s="2">
        <f t="shared" si="1"/>
        <v>0.47000000000116415</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15009</v>
      </c>
      <c r="D212" s="1">
        <f>'PR-RAS'!E216</f>
        <v>10602.529999999999</v>
      </c>
      <c r="E212" s="1">
        <v>0</v>
      </c>
      <c r="F212" s="1">
        <v>0</v>
      </c>
      <c r="G212" s="2">
        <f t="shared" si="0"/>
        <v>7641.166659999999</v>
      </c>
      <c r="H212" s="2">
        <f t="shared" si="1"/>
        <v>0.47000000000116415</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7785.56</v>
      </c>
      <c r="D213" s="1">
        <f>'PR-RAS'!E217</f>
        <v>1899.2</v>
      </c>
      <c r="E213" s="1">
        <v>0</v>
      </c>
      <c r="F213" s="1">
        <v>0</v>
      </c>
      <c r="G213" s="2">
        <f t="shared" si="0"/>
        <v>2455.79952</v>
      </c>
      <c r="H213" s="2">
        <f t="shared" si="1"/>
        <v>0.6399999999996453</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51.14</v>
      </c>
      <c r="D215" s="1">
        <f>'PR-RAS'!E219</f>
        <v>47.68</v>
      </c>
      <c r="E215" s="1">
        <v>0</v>
      </c>
      <c r="F215" s="1">
        <v>0</v>
      </c>
      <c r="G215" s="2">
        <f t="shared" si="0"/>
        <v>31.350999999999999</v>
      </c>
      <c r="H215" s="2">
        <f t="shared" si="1"/>
        <v>0.46000000000000085</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7172.3</v>
      </c>
      <c r="D216" s="1">
        <f>'PR-RAS'!E220</f>
        <v>8655.65</v>
      </c>
      <c r="E216" s="1">
        <v>0</v>
      </c>
      <c r="F216" s="1">
        <v>0</v>
      </c>
      <c r="G216" s="2">
        <f t="shared" si="0"/>
        <v>5263.9739999999993</v>
      </c>
      <c r="H216" s="2">
        <f t="shared" si="1"/>
        <v>0.6500000000005457</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239872.92</v>
      </c>
      <c r="D226" s="1">
        <f>'PR-RAS'!E230</f>
        <v>344132.08999999997</v>
      </c>
      <c r="E226" s="1">
        <v>0</v>
      </c>
      <c r="F226" s="1">
        <v>0</v>
      </c>
      <c r="G226" s="2">
        <f t="shared" si="0"/>
        <v>208830.8475</v>
      </c>
      <c r="H226" s="2">
        <f t="shared" si="1"/>
        <v>0.16999999995459802</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1633.43</v>
      </c>
      <c r="D233" s="1">
        <f>'PR-RAS'!E237</f>
        <v>2631.98</v>
      </c>
      <c r="E233" s="1">
        <v>0</v>
      </c>
      <c r="F233" s="1">
        <v>0</v>
      </c>
      <c r="G233" s="2">
        <f t="shared" si="0"/>
        <v>1600.1944800000001</v>
      </c>
      <c r="H233" s="2">
        <f t="shared" si="1"/>
        <v>0.45000000000004547</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1633.43</v>
      </c>
      <c r="D235" s="1">
        <f>'PR-RAS'!E239</f>
        <v>2631.98</v>
      </c>
      <c r="E235" s="1">
        <v>0</v>
      </c>
      <c r="F235" s="1">
        <v>0</v>
      </c>
      <c r="G235" s="2">
        <f t="shared" si="0"/>
        <v>1613.9892600000001</v>
      </c>
      <c r="H235" s="2">
        <f t="shared" si="1"/>
        <v>0.45000000000004547</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7111.08</v>
      </c>
      <c r="D242" s="1">
        <f>'PR-RAS'!E246</f>
        <v>1765.21</v>
      </c>
      <c r="E242" s="1">
        <v>0</v>
      </c>
      <c r="F242" s="1">
        <v>0</v>
      </c>
      <c r="G242" s="2">
        <f t="shared" si="0"/>
        <v>2564.6014999999998</v>
      </c>
      <c r="H242" s="2">
        <f t="shared" si="1"/>
        <v>0.28999999999996362</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7111.08</v>
      </c>
      <c r="D243" s="1">
        <f>'PR-RAS'!E247</f>
        <v>1765.21</v>
      </c>
      <c r="E243" s="1">
        <v>0</v>
      </c>
      <c r="F243" s="1">
        <v>0</v>
      </c>
      <c r="G243" s="2">
        <f t="shared" si="0"/>
        <v>2575.2429999999999</v>
      </c>
      <c r="H243" s="2">
        <f t="shared" si="1"/>
        <v>0.28999999999996362</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231128.41</v>
      </c>
      <c r="D246" s="1">
        <f>'PR-RAS'!E250</f>
        <v>339734.89999999997</v>
      </c>
      <c r="E246" s="1">
        <v>0</v>
      </c>
      <c r="F246" s="1">
        <v>0</v>
      </c>
      <c r="G246" s="2">
        <f t="shared" si="0"/>
        <v>223096.56144999998</v>
      </c>
      <c r="H246" s="2">
        <f t="shared" si="1"/>
        <v>0.51000000003841706</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229293.41</v>
      </c>
      <c r="D247" s="1">
        <f>'PR-RAS'!E251</f>
        <v>339094.92</v>
      </c>
      <c r="E247" s="1">
        <v>0</v>
      </c>
      <c r="F247" s="1">
        <v>0</v>
      </c>
      <c r="G247" s="2">
        <f t="shared" si="0"/>
        <v>223240.87950000001</v>
      </c>
      <c r="H247" s="2">
        <f t="shared" si="1"/>
        <v>0.4900000000197906</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1835</v>
      </c>
      <c r="D248" s="1">
        <f>'PR-RAS'!E252</f>
        <v>639.98</v>
      </c>
      <c r="E248" s="1">
        <v>0</v>
      </c>
      <c r="F248" s="1">
        <v>0</v>
      </c>
      <c r="G248" s="2">
        <f t="shared" si="0"/>
        <v>769.39512000000002</v>
      </c>
      <c r="H248" s="2">
        <f t="shared" si="1"/>
        <v>1.999999999998181E-2</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207169.22999999998</v>
      </c>
      <c r="D258" s="1">
        <f>'PR-RAS'!E262</f>
        <v>54817.78</v>
      </c>
      <c r="E258" s="1">
        <v>0</v>
      </c>
      <c r="F258" s="1">
        <v>0</v>
      </c>
      <c r="G258" s="2">
        <f t="shared" si="0"/>
        <v>81418.831030000001</v>
      </c>
      <c r="H258" s="2">
        <f t="shared" si="1"/>
        <v>0.4499999999825377</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207169.22999999998</v>
      </c>
      <c r="D265" s="1">
        <f>'PR-RAS'!E269</f>
        <v>54817.78</v>
      </c>
      <c r="E265" s="1">
        <v>0</v>
      </c>
      <c r="F265" s="1">
        <v>0</v>
      </c>
      <c r="G265" s="2">
        <f t="shared" si="0"/>
        <v>83636.464559999993</v>
      </c>
      <c r="H265" s="2">
        <f t="shared" si="1"/>
        <v>0.4499999999825377</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178308.05</v>
      </c>
      <c r="D266" s="1">
        <f>'PR-RAS'!E270</f>
        <v>21555.84</v>
      </c>
      <c r="E266" s="1">
        <v>0</v>
      </c>
      <c r="F266" s="1">
        <v>0</v>
      </c>
      <c r="G266" s="2">
        <f t="shared" si="0"/>
        <v>58676.228449999995</v>
      </c>
      <c r="H266" s="2">
        <f t="shared" si="1"/>
        <v>0.20999999998821295</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28861.18</v>
      </c>
      <c r="D267" s="1">
        <f>'PR-RAS'!E271</f>
        <v>33261.94</v>
      </c>
      <c r="E267" s="1">
        <v>0</v>
      </c>
      <c r="F267" s="1">
        <v>0</v>
      </c>
      <c r="G267" s="2">
        <f t="shared" si="0"/>
        <v>25372.42596</v>
      </c>
      <c r="H267" s="2">
        <f t="shared" si="1"/>
        <v>0.23999999999796273</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95973.95</v>
      </c>
      <c r="D269" s="1">
        <f>'PR-RAS'!E273</f>
        <v>133415.22999999998</v>
      </c>
      <c r="E269" s="1">
        <v>0</v>
      </c>
      <c r="F269" s="1">
        <v>0</v>
      </c>
      <c r="G269" s="2">
        <f t="shared" si="0"/>
        <v>97231.581879999998</v>
      </c>
      <c r="H269" s="2">
        <f t="shared" si="1"/>
        <v>0.27999999998428393</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300</v>
      </c>
      <c r="D270" s="1">
        <f>'PR-RAS'!E274</f>
        <v>45000</v>
      </c>
      <c r="E270" s="1">
        <v>0</v>
      </c>
      <c r="F270" s="1">
        <v>0</v>
      </c>
      <c r="G270" s="2">
        <f t="shared" si="0"/>
        <v>24290.7</v>
      </c>
      <c r="H270" s="2">
        <f t="shared" si="1"/>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300</v>
      </c>
      <c r="D271" s="1">
        <f>'PR-RAS'!E275</f>
        <v>45000</v>
      </c>
      <c r="E271" s="1">
        <v>0</v>
      </c>
      <c r="F271" s="1">
        <v>0</v>
      </c>
      <c r="G271" s="2">
        <f t="shared" si="0"/>
        <v>24381</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ref="G275:G528" si="12">(B275/1000)*(C275*1+D275*2)</f>
        <v>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12"/>
        <v>0</v>
      </c>
      <c r="H279" s="2">
        <f t="shared" si="13"/>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12"/>
        <v>0</v>
      </c>
      <c r="H280" s="2">
        <f t="shared" si="13"/>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95673.95</v>
      </c>
      <c r="D285" s="1">
        <f>'PR-RAS'!E289</f>
        <v>88415.23</v>
      </c>
      <c r="E285" s="1">
        <v>0</v>
      </c>
      <c r="F285" s="1">
        <v>0</v>
      </c>
      <c r="G285" s="2">
        <f t="shared" si="12"/>
        <v>77391.252439999982</v>
      </c>
      <c r="H285" s="2">
        <f t="shared" si="13"/>
        <v>0.27999999999883585</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12"/>
        <v>0</v>
      </c>
      <c r="H286" s="2">
        <f t="shared" si="13"/>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95673.95</v>
      </c>
      <c r="D290" s="1">
        <f>'PR-RAS'!E294</f>
        <v>88415.23</v>
      </c>
      <c r="E290" s="1">
        <v>0</v>
      </c>
      <c r="F290" s="1">
        <v>0</v>
      </c>
      <c r="G290" s="2">
        <f>(B290/1000)*(C290*1+D290*2)</f>
        <v>78753.774489999982</v>
      </c>
      <c r="H290" s="2">
        <f>ABS(C290-ROUND(C290,0))+ABS(D290-ROUND(D290,0))</f>
        <v>0.27999999999883585</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2044366.5999999999</v>
      </c>
      <c r="D295" s="1">
        <f>'PR-RAS'!E299</f>
        <v>1989136.9599999997</v>
      </c>
      <c r="E295" s="1">
        <v>0</v>
      </c>
      <c r="F295" s="1">
        <v>0</v>
      </c>
      <c r="G295" s="2">
        <f t="shared" si="12"/>
        <v>1770656.3128799999</v>
      </c>
      <c r="H295" s="2">
        <f t="shared" si="13"/>
        <v>0.44000000040978193</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1164303.6800000004</v>
      </c>
      <c r="D296" s="1">
        <f>'PR-RAS'!E300</f>
        <v>732729.22999999975</v>
      </c>
      <c r="E296" s="1">
        <v>0</v>
      </c>
      <c r="F296" s="1">
        <v>0</v>
      </c>
      <c r="G296" s="2">
        <f t="shared" si="12"/>
        <v>775779.83129999985</v>
      </c>
      <c r="H296" s="2">
        <f t="shared" si="13"/>
        <v>0.5499999993480742</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0</v>
      </c>
      <c r="D297" s="1">
        <f>'PR-RAS'!E301</f>
        <v>0</v>
      </c>
      <c r="E297" s="1">
        <v>0</v>
      </c>
      <c r="F297" s="1">
        <v>0</v>
      </c>
      <c r="G297" s="2">
        <f t="shared" si="12"/>
        <v>0</v>
      </c>
      <c r="H297" s="2">
        <f t="shared" si="13"/>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6490167.1399999997</v>
      </c>
      <c r="D298" s="1">
        <f>'PR-RAS'!E302</f>
        <v>6224939.7300000004</v>
      </c>
      <c r="E298" s="1">
        <v>0</v>
      </c>
      <c r="F298" s="1">
        <v>0</v>
      </c>
      <c r="G298" s="2">
        <f t="shared" si="12"/>
        <v>5625193.8402000004</v>
      </c>
      <c r="H298" s="2">
        <f t="shared" si="13"/>
        <v>0.40999999921768904</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0</v>
      </c>
      <c r="D299" s="1">
        <f>'PR-RAS'!E303</f>
        <v>0</v>
      </c>
      <c r="E299" s="1">
        <v>0</v>
      </c>
      <c r="F299" s="1">
        <v>0</v>
      </c>
      <c r="G299" s="2">
        <f t="shared" si="12"/>
        <v>0</v>
      </c>
      <c r="H299" s="2">
        <f t="shared" si="13"/>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2468725.0699999998</v>
      </c>
      <c r="D300" s="1">
        <f>'PR-RAS'!E304</f>
        <v>2304257.5</v>
      </c>
      <c r="E300" s="1">
        <v>0</v>
      </c>
      <c r="F300" s="1">
        <v>0</v>
      </c>
      <c r="G300" s="2">
        <f t="shared" si="12"/>
        <v>2116094.7809299999</v>
      </c>
      <c r="H300" s="2">
        <f t="shared" si="13"/>
        <v>0.56999999983236194</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0</v>
      </c>
      <c r="D301" s="1">
        <f>'PR-RAS'!E305</f>
        <v>0</v>
      </c>
      <c r="E301" s="1">
        <v>0</v>
      </c>
      <c r="F301" s="1">
        <v>0</v>
      </c>
      <c r="G301" s="2">
        <f t="shared" si="12"/>
        <v>0</v>
      </c>
      <c r="H301" s="2">
        <f t="shared" si="13"/>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12"/>
        <v>0</v>
      </c>
      <c r="H303" s="2">
        <f t="shared" si="13"/>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12"/>
        <v>0</v>
      </c>
      <c r="H304" s="2">
        <f t="shared" si="13"/>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12"/>
        <v>0</v>
      </c>
      <c r="H305" s="2">
        <f t="shared" si="13"/>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12"/>
        <v>0</v>
      </c>
      <c r="H306" s="2">
        <f t="shared" si="13"/>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12"/>
        <v>0</v>
      </c>
      <c r="H316" s="2">
        <f t="shared" si="13"/>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12"/>
        <v>0</v>
      </c>
      <c r="H317" s="2">
        <f t="shared" si="13"/>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12"/>
        <v>0</v>
      </c>
      <c r="H318" s="2">
        <f t="shared" si="13"/>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2"/>
        <v>0</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2"/>
        <v>0</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569230</v>
      </c>
      <c r="D355" s="1">
        <f>'PR-RAS'!E360</f>
        <v>953297.94</v>
      </c>
      <c r="E355" s="1">
        <v>0</v>
      </c>
      <c r="F355" s="1">
        <v>0</v>
      </c>
      <c r="G355" s="2">
        <f t="shared" si="12"/>
        <v>876442.36151999992</v>
      </c>
      <c r="H355" s="2">
        <f t="shared" si="13"/>
        <v>6.0000000055879354E-2</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12"/>
        <v>0</v>
      </c>
      <c r="H356" s="2">
        <f t="shared" si="13"/>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12"/>
        <v>0</v>
      </c>
      <c r="H357" s="2">
        <f t="shared" si="13"/>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12"/>
        <v>0</v>
      </c>
      <c r="H358" s="2">
        <f t="shared" si="13"/>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12"/>
        <v>0</v>
      </c>
      <c r="H361" s="2">
        <f t="shared" si="13"/>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546665</v>
      </c>
      <c r="D368" s="1">
        <f>'PR-RAS'!E373</f>
        <v>468975.35999999999</v>
      </c>
      <c r="E368" s="1">
        <v>0</v>
      </c>
      <c r="F368" s="1">
        <v>0</v>
      </c>
      <c r="G368" s="2">
        <f t="shared" si="12"/>
        <v>544853.96924000001</v>
      </c>
      <c r="H368" s="2">
        <f t="shared" si="13"/>
        <v>0.35999999998603016</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492855.69</v>
      </c>
      <c r="D369" s="1">
        <f>'PR-RAS'!E374</f>
        <v>419792.92</v>
      </c>
      <c r="E369" s="1">
        <v>0</v>
      </c>
      <c r="F369" s="1">
        <v>0</v>
      </c>
      <c r="G369" s="2">
        <f t="shared" si="12"/>
        <v>490338.48304000002</v>
      </c>
      <c r="H369" s="2">
        <f t="shared" si="13"/>
        <v>0.39000000001396984</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12"/>
        <v>0</v>
      </c>
      <c r="H371" s="2">
        <f t="shared" si="13"/>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12"/>
        <v>0</v>
      </c>
      <c r="H372" s="2">
        <f t="shared" si="13"/>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492855.69</v>
      </c>
      <c r="D373" s="1">
        <f>'PR-RAS'!E378</f>
        <v>419792.92</v>
      </c>
      <c r="E373" s="1">
        <v>0</v>
      </c>
      <c r="F373" s="1">
        <v>0</v>
      </c>
      <c r="G373" s="2">
        <f t="shared" si="12"/>
        <v>495668.24916000001</v>
      </c>
      <c r="H373" s="2">
        <f t="shared" si="13"/>
        <v>0.39000000001396984</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28329.31</v>
      </c>
      <c r="D374" s="1">
        <f>'PR-RAS'!E379</f>
        <v>41097.440000000002</v>
      </c>
      <c r="E374" s="1">
        <v>0</v>
      </c>
      <c r="F374" s="1">
        <v>0</v>
      </c>
      <c r="G374" s="2">
        <f t="shared" si="12"/>
        <v>41225.522870000001</v>
      </c>
      <c r="H374" s="2">
        <f t="shared" si="13"/>
        <v>0.75000000000363798</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8006.43</v>
      </c>
      <c r="D375" s="1">
        <f>'PR-RAS'!E380</f>
        <v>1097.44</v>
      </c>
      <c r="E375" s="1">
        <v>0</v>
      </c>
      <c r="F375" s="1">
        <v>0</v>
      </c>
      <c r="G375" s="2">
        <f t="shared" si="12"/>
        <v>3815.2899400000006</v>
      </c>
      <c r="H375" s="2">
        <f t="shared" si="13"/>
        <v>0.87000000000034561</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12"/>
        <v>0</v>
      </c>
      <c r="H376" s="2">
        <f t="shared" si="13"/>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1021</v>
      </c>
      <c r="D377" s="1">
        <f>'PR-RAS'!E382</f>
        <v>0</v>
      </c>
      <c r="E377" s="1">
        <v>0</v>
      </c>
      <c r="F377" s="1">
        <v>0</v>
      </c>
      <c r="G377" s="2">
        <f t="shared" si="12"/>
        <v>383.89600000000002</v>
      </c>
      <c r="H377" s="2">
        <f t="shared" si="13"/>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12"/>
        <v>0</v>
      </c>
      <c r="H378" s="2">
        <f t="shared" si="13"/>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2"/>
        <v>0</v>
      </c>
      <c r="H380" s="2">
        <f t="shared" si="13"/>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19301.88</v>
      </c>
      <c r="D381" s="1">
        <f>'PR-RAS'!E386</f>
        <v>40000</v>
      </c>
      <c r="E381" s="1">
        <v>0</v>
      </c>
      <c r="F381" s="1">
        <v>0</v>
      </c>
      <c r="G381" s="2">
        <f t="shared" si="12"/>
        <v>37734.714400000004</v>
      </c>
      <c r="H381" s="2">
        <f t="shared" si="13"/>
        <v>0.11999999999898137</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12"/>
        <v>0</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12"/>
        <v>0</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25480</v>
      </c>
      <c r="D396" s="1">
        <f>'PR-RAS'!E401</f>
        <v>8085</v>
      </c>
      <c r="E396" s="1">
        <v>0</v>
      </c>
      <c r="F396" s="1">
        <v>0</v>
      </c>
      <c r="G396" s="2">
        <f t="shared" si="12"/>
        <v>16451.75</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25480</v>
      </c>
      <c r="D400" s="1">
        <f>'PR-RAS'!E405</f>
        <v>8085</v>
      </c>
      <c r="E400" s="1">
        <v>0</v>
      </c>
      <c r="F400" s="1">
        <v>0</v>
      </c>
      <c r="G400" s="2">
        <f t="shared" si="12"/>
        <v>16618.350000000002</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22565</v>
      </c>
      <c r="D407" s="1">
        <f>'PR-RAS'!E412</f>
        <v>484322.58</v>
      </c>
      <c r="E407" s="1">
        <v>0</v>
      </c>
      <c r="F407" s="1">
        <v>0</v>
      </c>
      <c r="G407" s="2">
        <f t="shared" si="12"/>
        <v>402431.32496000006</v>
      </c>
      <c r="H407" s="2">
        <f t="shared" si="13"/>
        <v>0.41999999998370185</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22565</v>
      </c>
      <c r="D408" s="1">
        <f>'PR-RAS'!E413</f>
        <v>484322.58</v>
      </c>
      <c r="E408" s="1">
        <v>0</v>
      </c>
      <c r="F408" s="1">
        <v>0</v>
      </c>
      <c r="G408" s="2">
        <f t="shared" si="12"/>
        <v>403422.53512000002</v>
      </c>
      <c r="H408" s="2">
        <f t="shared" si="13"/>
        <v>0.41999999998370185</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569230</v>
      </c>
      <c r="D413" s="1">
        <f>'PR-RAS'!E418</f>
        <v>953297.94</v>
      </c>
      <c r="E413" s="1">
        <v>0</v>
      </c>
      <c r="F413" s="1">
        <v>0</v>
      </c>
      <c r="G413" s="2">
        <f t="shared" si="12"/>
        <v>1020040.2625599999</v>
      </c>
      <c r="H413" s="2">
        <f t="shared" si="13"/>
        <v>6.0000000055879354E-2</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0</v>
      </c>
      <c r="D414" s="1">
        <f>'PR-RAS'!E419</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2040196.97</v>
      </c>
      <c r="D415" s="1">
        <f>'PR-RAS'!E420</f>
        <v>0</v>
      </c>
      <c r="E415" s="1">
        <v>0</v>
      </c>
      <c r="F415" s="1">
        <v>0</v>
      </c>
      <c r="G415" s="2">
        <f t="shared" si="12"/>
        <v>844641.54557999992</v>
      </c>
      <c r="H415" s="2">
        <f t="shared" si="13"/>
        <v>3.0000000027939677E-2</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0</v>
      </c>
      <c r="D416" s="1">
        <f>'PR-RAS'!E421</f>
        <v>0</v>
      </c>
      <c r="E416" s="1">
        <v>0</v>
      </c>
      <c r="F416" s="1">
        <v>0</v>
      </c>
      <c r="G416" s="2">
        <f t="shared" si="12"/>
        <v>0</v>
      </c>
      <c r="H416" s="2">
        <f t="shared" si="13"/>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3208670.2800000003</v>
      </c>
      <c r="D417" s="1">
        <f>'PR-RAS'!E422</f>
        <v>2721866.1899999995</v>
      </c>
      <c r="E417" s="1">
        <v>0</v>
      </c>
      <c r="F417" s="1">
        <v>0</v>
      </c>
      <c r="G417" s="2">
        <f t="shared" si="12"/>
        <v>3599399.5065600001</v>
      </c>
      <c r="H417" s="2">
        <f t="shared" si="13"/>
        <v>0.46999999973922968</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2613596.5999999996</v>
      </c>
      <c r="D418" s="1">
        <f>'PR-RAS'!E423</f>
        <v>2942434.8999999994</v>
      </c>
      <c r="E418" s="1">
        <v>0</v>
      </c>
      <c r="F418" s="1">
        <v>0</v>
      </c>
      <c r="G418" s="2">
        <f t="shared" si="12"/>
        <v>3543860.488799999</v>
      </c>
      <c r="H418" s="2">
        <f t="shared" si="13"/>
        <v>0.50000000093132257</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595073.68000000063</v>
      </c>
      <c r="D419" s="1">
        <f>'PR-RAS'!E424</f>
        <v>0</v>
      </c>
      <c r="E419" s="1">
        <v>0</v>
      </c>
      <c r="F419" s="1">
        <v>0</v>
      </c>
      <c r="G419" s="2">
        <f t="shared" si="12"/>
        <v>248740.79824000027</v>
      </c>
      <c r="H419" s="2">
        <f t="shared" si="13"/>
        <v>0.31999999936670065</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0</v>
      </c>
      <c r="D420" s="1">
        <f>'PR-RAS'!E425</f>
        <v>220568.70999999996</v>
      </c>
      <c r="E420" s="1">
        <v>0</v>
      </c>
      <c r="F420" s="1">
        <v>0</v>
      </c>
      <c r="G420" s="2">
        <f t="shared" si="12"/>
        <v>184836.57897999996</v>
      </c>
      <c r="H420" s="2">
        <f t="shared" si="13"/>
        <v>0.2900000000372529</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4449970.17</v>
      </c>
      <c r="D421" s="1">
        <f>'PR-RAS'!E426</f>
        <v>6224939.7300000004</v>
      </c>
      <c r="E421" s="1">
        <v>0</v>
      </c>
      <c r="F421" s="1">
        <v>0</v>
      </c>
      <c r="G421" s="2">
        <f t="shared" si="12"/>
        <v>7097936.8446000004</v>
      </c>
      <c r="H421" s="2">
        <f t="shared" si="13"/>
        <v>0.43999999947845936</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0</v>
      </c>
      <c r="D422" s="1">
        <f>'PR-RAS'!E427</f>
        <v>0</v>
      </c>
      <c r="E422" s="1">
        <v>0</v>
      </c>
      <c r="F422" s="1">
        <v>0</v>
      </c>
      <c r="G422" s="2">
        <f t="shared" si="12"/>
        <v>0</v>
      </c>
      <c r="H422" s="2">
        <f t="shared" si="13"/>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2468725.0699999998</v>
      </c>
      <c r="D423" s="1">
        <f>'PR-RAS'!E428</f>
        <v>2304257.5</v>
      </c>
      <c r="E423" s="1">
        <v>0</v>
      </c>
      <c r="F423" s="1">
        <v>0</v>
      </c>
      <c r="G423" s="2">
        <f t="shared" si="12"/>
        <v>2986595.3095399998</v>
      </c>
      <c r="H423" s="2">
        <f t="shared" si="13"/>
        <v>0.56999999983236194</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12"/>
        <v>0</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2"/>
        <v>0</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ref="G529:G836" si="14">(B529/1000)*(C529*1+D529*2)</f>
        <v>0</v>
      </c>
      <c r="H529" s="2">
        <f t="shared" ref="H529:H836" si="15">ABS(C529-ROUND(C529,0))+ABS(D529-ROUND(D529,0))</f>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4"/>
        <v>0</v>
      </c>
      <c r="H591" s="2">
        <f t="shared" si="15"/>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4"/>
        <v>0</v>
      </c>
      <c r="H603" s="2">
        <f t="shared" si="15"/>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4"/>
        <v>0</v>
      </c>
      <c r="H604" s="2">
        <f t="shared" si="15"/>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4"/>
        <v>0</v>
      </c>
      <c r="H606" s="2">
        <f t="shared" si="15"/>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4"/>
        <v>0</v>
      </c>
      <c r="H615" s="2">
        <f t="shared" si="15"/>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4"/>
        <v>0</v>
      </c>
      <c r="H616" s="2">
        <f t="shared" si="15"/>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0</v>
      </c>
      <c r="E633" s="1">
        <v>0</v>
      </c>
      <c r="F633" s="1">
        <v>0</v>
      </c>
      <c r="G633" s="2">
        <f t="shared" si="14"/>
        <v>0</v>
      </c>
      <c r="H633" s="2">
        <f t="shared" si="15"/>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0</v>
      </c>
      <c r="D634" s="1">
        <f>'PR-RAS'!E640</f>
        <v>0</v>
      </c>
      <c r="E634" s="1">
        <v>0</v>
      </c>
      <c r="F634" s="1">
        <v>0</v>
      </c>
      <c r="G634" s="2">
        <f t="shared" si="14"/>
        <v>0</v>
      </c>
      <c r="H634" s="2">
        <f t="shared" si="15"/>
        <v>0</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4"/>
        <v>0</v>
      </c>
      <c r="H635" s="2">
        <f t="shared" si="15"/>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3208670.2800000003</v>
      </c>
      <c r="D637" s="1">
        <f>'PR-RAS'!E643</f>
        <v>2721866.1899999995</v>
      </c>
      <c r="E637" s="1">
        <v>0</v>
      </c>
      <c r="F637" s="1">
        <v>0</v>
      </c>
      <c r="G637" s="2">
        <f t="shared" si="14"/>
        <v>5502928.0917600002</v>
      </c>
      <c r="H637" s="2">
        <f t="shared" si="15"/>
        <v>0.46999999973922968</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2613596.5999999996</v>
      </c>
      <c r="D638" s="1">
        <f>'PR-RAS'!E644</f>
        <v>2942434.8999999994</v>
      </c>
      <c r="E638" s="1">
        <v>0</v>
      </c>
      <c r="F638" s="1">
        <v>0</v>
      </c>
      <c r="G638" s="2">
        <f t="shared" si="14"/>
        <v>5413523.0967999995</v>
      </c>
      <c r="H638" s="2">
        <f t="shared" si="15"/>
        <v>0.50000000093132257</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595073.68000000063</v>
      </c>
      <c r="D639" s="1">
        <f>'PR-RAS'!E645</f>
        <v>0</v>
      </c>
      <c r="E639" s="1">
        <v>0</v>
      </c>
      <c r="F639" s="1">
        <v>0</v>
      </c>
      <c r="G639" s="2">
        <f t="shared" si="14"/>
        <v>379657.00784000038</v>
      </c>
      <c r="H639" s="2">
        <f t="shared" si="15"/>
        <v>0.31999999936670065</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220568.70999999996</v>
      </c>
      <c r="E640" s="1">
        <v>0</v>
      </c>
      <c r="F640" s="1">
        <v>0</v>
      </c>
      <c r="G640" s="2">
        <f t="shared" si="14"/>
        <v>281886.81137999997</v>
      </c>
      <c r="H640" s="2">
        <f t="shared" si="15"/>
        <v>0.2900000000372529</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4449970.17</v>
      </c>
      <c r="D641" s="1">
        <f>'PR-RAS'!E647</f>
        <v>6224939.7300000004</v>
      </c>
      <c r="E641" s="1">
        <v>0</v>
      </c>
      <c r="F641" s="1">
        <v>0</v>
      </c>
      <c r="G641" s="2">
        <f t="shared" si="14"/>
        <v>10815903.763200002</v>
      </c>
      <c r="H641" s="2">
        <f t="shared" si="15"/>
        <v>0.43999999947845936</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0</v>
      </c>
      <c r="D642" s="1">
        <f>'PR-RAS'!E648</f>
        <v>0</v>
      </c>
      <c r="E642" s="1">
        <v>0</v>
      </c>
      <c r="F642" s="1">
        <v>0</v>
      </c>
      <c r="G642" s="2">
        <f t="shared" si="14"/>
        <v>0</v>
      </c>
      <c r="H642" s="2">
        <f t="shared" si="15"/>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5045043.8500000006</v>
      </c>
      <c r="D643" s="1">
        <f>'PR-RAS'!E649</f>
        <v>6004371.0200000005</v>
      </c>
      <c r="E643" s="1">
        <v>0</v>
      </c>
      <c r="F643" s="1">
        <v>0</v>
      </c>
      <c r="G643" s="2">
        <f t="shared" si="14"/>
        <v>10948530.541380001</v>
      </c>
      <c r="H643" s="2">
        <f t="shared" si="15"/>
        <v>0.16999999992549419</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0</v>
      </c>
      <c r="D644" s="1">
        <f>'PR-RAS'!E650</f>
        <v>0</v>
      </c>
      <c r="E644" s="1">
        <v>0</v>
      </c>
      <c r="F644" s="1">
        <v>0</v>
      </c>
      <c r="G644" s="2">
        <f t="shared" si="14"/>
        <v>0</v>
      </c>
      <c r="H644" s="2">
        <f t="shared" si="15"/>
        <v>0</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0</v>
      </c>
      <c r="D645" s="1">
        <f>'PR-RAS'!E651</f>
        <v>0</v>
      </c>
      <c r="E645" s="1">
        <v>0</v>
      </c>
      <c r="F645" s="1">
        <v>0</v>
      </c>
      <c r="G645" s="2">
        <f t="shared" si="14"/>
        <v>0</v>
      </c>
      <c r="H645" s="2">
        <f t="shared" si="15"/>
        <v>0</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5810876.3300000001</v>
      </c>
      <c r="D646" s="1">
        <f>'PR-RAS'!E653</f>
        <v>6747791.6900000004</v>
      </c>
      <c r="E646" s="1">
        <v>0</v>
      </c>
      <c r="F646" s="1">
        <v>0</v>
      </c>
      <c r="G646" s="2">
        <f t="shared" si="14"/>
        <v>12452666.512950001</v>
      </c>
      <c r="H646" s="2">
        <f t="shared" si="15"/>
        <v>0.63999999966472387</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3840840.95</v>
      </c>
      <c r="D647" s="1">
        <f>'PR-RAS'!E654</f>
        <v>3314027.02</v>
      </c>
      <c r="E647" s="1">
        <v>0</v>
      </c>
      <c r="F647" s="1">
        <v>0</v>
      </c>
      <c r="G647" s="2">
        <f t="shared" si="14"/>
        <v>6762906.1635400001</v>
      </c>
      <c r="H647" s="2">
        <f t="shared" si="15"/>
        <v>6.9999999832361937E-2</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4191747.26</v>
      </c>
      <c r="D648" s="1">
        <f>'PR-RAS'!E655</f>
        <v>3487752.46</v>
      </c>
      <c r="E648" s="1">
        <v>0</v>
      </c>
      <c r="F648" s="1">
        <v>0</v>
      </c>
      <c r="G648" s="2">
        <f t="shared" si="14"/>
        <v>7225212.1604599999</v>
      </c>
      <c r="H648" s="2">
        <f t="shared" si="15"/>
        <v>0.71999999973922968</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5459970.0200000014</v>
      </c>
      <c r="D649" s="1">
        <f>'PR-RAS'!E656</f>
        <v>6574066.2500000009</v>
      </c>
      <c r="E649" s="1">
        <v>0</v>
      </c>
      <c r="F649" s="1">
        <v>0</v>
      </c>
      <c r="G649" s="2">
        <f t="shared" si="14"/>
        <v>12058050.432960002</v>
      </c>
      <c r="H649" s="2">
        <f t="shared" si="15"/>
        <v>0.27000000234693289</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21</v>
      </c>
      <c r="D650" s="1">
        <f>'PR-RAS'!E657</f>
        <v>20</v>
      </c>
      <c r="E650" s="1">
        <v>0</v>
      </c>
      <c r="F650" s="1">
        <v>0</v>
      </c>
      <c r="G650" s="2">
        <f t="shared" si="14"/>
        <v>39.588999999999999</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4"/>
        <v>0</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21</v>
      </c>
      <c r="D652" s="1">
        <f>'PR-RAS'!E659</f>
        <v>20</v>
      </c>
      <c r="E652" s="1">
        <v>0</v>
      </c>
      <c r="F652" s="1">
        <v>0</v>
      </c>
      <c r="G652" s="2">
        <f t="shared" si="14"/>
        <v>39.710999999999999</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4"/>
        <v>0</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4220.1099999999997</v>
      </c>
      <c r="E656" s="1">
        <v>0</v>
      </c>
      <c r="F656" s="1">
        <v>0</v>
      </c>
      <c r="G656" s="2">
        <f t="shared" ref="G656:G657" si="16">(B656/1000)*(C656*1+D656*2)</f>
        <v>5528.3440999999993</v>
      </c>
      <c r="H656" s="2">
        <f t="shared" ref="H656:H657" si="17">ABS(C656-ROUND(C656,0))+ABS(D656-ROUND(D656,0))</f>
        <v>0.10999999999967258</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731276.72</v>
      </c>
      <c r="D657" s="1">
        <f>'PR-RAS'!E664</f>
        <v>928005.6</v>
      </c>
      <c r="E657" s="1">
        <v>0</v>
      </c>
      <c r="F657" s="1">
        <v>0</v>
      </c>
      <c r="G657" s="2">
        <f t="shared" si="16"/>
        <v>1697260.87552</v>
      </c>
      <c r="H657" s="2">
        <f t="shared" si="17"/>
        <v>0.68000000005122274</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ref="G659" si="18">(B659/1000)*(C659*1+D659*2)</f>
        <v>0</v>
      </c>
      <c r="H659" s="2">
        <f t="shared" ref="H659" si="19">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4"/>
        <v>0</v>
      </c>
      <c r="H660" s="2">
        <f t="shared" si="15"/>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ref="G661" si="20">(B661/1000)*(C661*1+D661*2)</f>
        <v>0</v>
      </c>
      <c r="H661" s="2">
        <f t="shared" ref="H661" si="21">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8640</v>
      </c>
      <c r="D662" s="1">
        <f>'PR-RAS'!E669</f>
        <v>32095</v>
      </c>
      <c r="E662" s="1">
        <v>0</v>
      </c>
      <c r="F662" s="1">
        <v>0</v>
      </c>
      <c r="G662" s="2">
        <f t="shared" si="14"/>
        <v>48140.630000000005</v>
      </c>
      <c r="H662" s="2">
        <f t="shared" si="15"/>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4"/>
        <v>0</v>
      </c>
      <c r="H663" s="2">
        <f t="shared" si="15"/>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4"/>
        <v>0</v>
      </c>
      <c r="H665" s="2">
        <f t="shared" si="15"/>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4"/>
        <v>0</v>
      </c>
      <c r="H666" s="2">
        <f t="shared" si="15"/>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4"/>
        <v>0</v>
      </c>
      <c r="H670" s="2">
        <f t="shared" si="15"/>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4"/>
        <v>0</v>
      </c>
      <c r="H676" s="2">
        <f t="shared" si="15"/>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4"/>
        <v>0</v>
      </c>
      <c r="H677" s="2">
        <f t="shared" si="15"/>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ref="G680:G694" si="22">(B680/1000)*(C680*1+D680*2)</f>
        <v>0</v>
      </c>
      <c r="H680" s="2">
        <f t="shared" ref="H680:H694" si="23">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22"/>
        <v>0</v>
      </c>
      <c r="H681" s="2">
        <f t="shared" si="2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22"/>
        <v>0</v>
      </c>
      <c r="H682" s="2">
        <f t="shared" si="2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22"/>
        <v>0</v>
      </c>
      <c r="H683" s="2">
        <f t="shared" si="2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22"/>
        <v>0</v>
      </c>
      <c r="H684" s="2">
        <f t="shared" si="2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22"/>
        <v>0</v>
      </c>
      <c r="H685" s="2">
        <f t="shared" si="2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22"/>
        <v>0</v>
      </c>
      <c r="H686" s="2">
        <f t="shared" si="2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22"/>
        <v>0</v>
      </c>
      <c r="H687" s="2">
        <f t="shared" si="23"/>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22"/>
        <v>0</v>
      </c>
      <c r="H688" s="2">
        <f t="shared" si="23"/>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22"/>
        <v>0</v>
      </c>
      <c r="H689" s="2">
        <f t="shared" si="23"/>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22"/>
        <v>0</v>
      </c>
      <c r="H690" s="2">
        <f t="shared" si="23"/>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22"/>
        <v>0</v>
      </c>
      <c r="H691" s="2">
        <f t="shared" si="23"/>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22"/>
        <v>0</v>
      </c>
      <c r="H692" s="2">
        <f t="shared" si="23"/>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22"/>
        <v>0</v>
      </c>
      <c r="H693" s="2">
        <f t="shared" si="23"/>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22"/>
        <v>0</v>
      </c>
      <c r="H694" s="2">
        <f t="shared" si="23"/>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4"/>
        <v>0</v>
      </c>
      <c r="H695" s="2">
        <f t="shared" si="15"/>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4"/>
        <v>0</v>
      </c>
      <c r="H699" s="2">
        <f t="shared" si="15"/>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ref="G704:G707" si="24">(B704/1000)*(C704*1+D704*2)</f>
        <v>0</v>
      </c>
      <c r="H704" s="2">
        <f t="shared" ref="H704:H707" si="25">ABS(C704-ROUND(C704,0))+ABS(D704-ROUND(D704,0))</f>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87.42</v>
      </c>
      <c r="D705" s="1">
        <f>'PR-RAS'!E712</f>
        <v>23.45</v>
      </c>
      <c r="E705" s="1">
        <v>0</v>
      </c>
      <c r="F705" s="1">
        <v>0</v>
      </c>
      <c r="G705" s="2">
        <f t="shared" si="24"/>
        <v>94.561279999999996</v>
      </c>
      <c r="H705" s="2">
        <f t="shared" si="25"/>
        <v>0.87000000000000099</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si="24"/>
        <v>0</v>
      </c>
      <c r="H706" s="2">
        <f t="shared" si="25"/>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4"/>
        <v>0</v>
      </c>
      <c r="H707" s="2">
        <f t="shared" si="2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53948.41</v>
      </c>
      <c r="D715" s="1">
        <f>'PR-RAS'!E722</f>
        <v>50778.8</v>
      </c>
      <c r="E715" s="1">
        <v>0</v>
      </c>
      <c r="F715" s="1">
        <v>0</v>
      </c>
      <c r="G715" s="2">
        <f t="shared" ref="G715:G716" si="26">(B715/1000)*(C715*1+D715*2)</f>
        <v>111031.29114</v>
      </c>
      <c r="H715" s="2">
        <f t="shared" ref="H715:H716" si="27">ABS(C715-ROUND(C715,0))+ABS(D715-ROUND(D715,0))</f>
        <v>0.61000000000058208</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6"/>
        <v>0</v>
      </c>
      <c r="H716" s="2">
        <f t="shared" si="27"/>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4"/>
        <v>0</v>
      </c>
      <c r="H717" s="2">
        <f t="shared" si="15"/>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4"/>
        <v>0</v>
      </c>
      <c r="H719" s="2">
        <f t="shared" si="15"/>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ref="G720:G722" si="28">(B720/1000)*(C720*1+D720*2)</f>
        <v>0</v>
      </c>
      <c r="H720" s="2">
        <f t="shared" ref="H720:H722" si="29">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8"/>
        <v>0</v>
      </c>
      <c r="H721" s="2">
        <f t="shared" si="29"/>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8"/>
        <v>0</v>
      </c>
      <c r="H722" s="2">
        <f t="shared" si="29"/>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ref="G723:G724" si="30">(B723/1000)*(C723*1+D723*2)</f>
        <v>0</v>
      </c>
      <c r="H723" s="2">
        <f t="shared" ref="H723:H724" si="31">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30"/>
        <v>0</v>
      </c>
      <c r="H724" s="2">
        <f t="shared" si="3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4"/>
        <v>0</v>
      </c>
      <c r="H725" s="2">
        <f t="shared" si="15"/>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4"/>
        <v>0</v>
      </c>
      <c r="H726" s="2">
        <f t="shared" si="15"/>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976.7</v>
      </c>
      <c r="D727" s="1">
        <f>'PR-RAS'!E734</f>
        <v>1141.4000000000001</v>
      </c>
      <c r="E727" s="1">
        <v>0</v>
      </c>
      <c r="F727" s="1">
        <v>0</v>
      </c>
      <c r="G727" s="2">
        <f t="shared" si="14"/>
        <v>2366.3969999999999</v>
      </c>
      <c r="H727" s="2">
        <f t="shared" si="15"/>
        <v>0.70000000000004547</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4"/>
        <v>0</v>
      </c>
      <c r="H729" s="2">
        <f t="shared" si="15"/>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4"/>
        <v>0</v>
      </c>
      <c r="H730" s="2">
        <f t="shared" si="15"/>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4"/>
        <v>0</v>
      </c>
      <c r="H731" s="2">
        <f t="shared" si="15"/>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4"/>
        <v>0</v>
      </c>
      <c r="H732" s="2">
        <f t="shared" si="15"/>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8382.24</v>
      </c>
      <c r="D734" s="1">
        <f>'PR-RAS'!E741</f>
        <v>0</v>
      </c>
      <c r="E734" s="1">
        <v>0</v>
      </c>
      <c r="F734" s="1">
        <v>0</v>
      </c>
      <c r="G734" s="2">
        <f t="shared" si="14"/>
        <v>6144.18192</v>
      </c>
      <c r="H734" s="2">
        <f t="shared" si="15"/>
        <v>0.23999999999978172</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4"/>
        <v>0</v>
      </c>
      <c r="H735" s="2">
        <f t="shared" si="15"/>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ref="G736:G737" si="32">(B736/1000)*(C736*1+D736*2)</f>
        <v>0</v>
      </c>
      <c r="H736" s="2">
        <f t="shared" ref="H736:H737" si="33">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32"/>
        <v>0</v>
      </c>
      <c r="H737" s="2">
        <f t="shared" si="33"/>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4"/>
        <v>0</v>
      </c>
      <c r="H753" s="2">
        <f t="shared" si="15"/>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4"/>
        <v>0</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4"/>
        <v>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1633.43</v>
      </c>
      <c r="D784" s="1">
        <f>'PR-RAS'!E791</f>
        <v>2631.98</v>
      </c>
      <c r="E784" s="1">
        <v>0</v>
      </c>
      <c r="F784" s="1">
        <v>0</v>
      </c>
      <c r="G784" s="2">
        <f t="shared" si="14"/>
        <v>5400.6563700000006</v>
      </c>
      <c r="H784" s="2">
        <f t="shared" si="15"/>
        <v>0.45000000000004547</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ref="G786:G809" si="34">(B786/1000)*(C786*1+D786*2)</f>
        <v>0</v>
      </c>
      <c r="H786" s="2">
        <f t="shared" ref="H786:H809" si="35">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34"/>
        <v>0</v>
      </c>
      <c r="H787" s="2">
        <f t="shared" si="35"/>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34"/>
        <v>0</v>
      </c>
      <c r="H788" s="2">
        <f t="shared" si="35"/>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34"/>
        <v>0</v>
      </c>
      <c r="H789" s="2">
        <f t="shared" si="35"/>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34"/>
        <v>0</v>
      </c>
      <c r="H790" s="2">
        <f t="shared" si="35"/>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34"/>
        <v>0</v>
      </c>
      <c r="H791" s="2">
        <f t="shared" si="35"/>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34"/>
        <v>0</v>
      </c>
      <c r="H792" s="2">
        <f t="shared" si="35"/>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34"/>
        <v>0</v>
      </c>
      <c r="H793" s="2">
        <f t="shared" si="35"/>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34"/>
        <v>0</v>
      </c>
      <c r="H794" s="2">
        <f t="shared" si="35"/>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34"/>
        <v>0</v>
      </c>
      <c r="H795" s="2">
        <f t="shared" si="35"/>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34"/>
        <v>0</v>
      </c>
      <c r="H796" s="2">
        <f t="shared" si="35"/>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34"/>
        <v>0</v>
      </c>
      <c r="H797" s="2">
        <f t="shared" si="35"/>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34"/>
        <v>0</v>
      </c>
      <c r="H798" s="2">
        <f t="shared" si="35"/>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ref="G799:G807" si="36">(B799/1000)*(C799*1+D799*2)</f>
        <v>0</v>
      </c>
      <c r="H799" s="2">
        <f t="shared" ref="H799:H807" si="37">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36"/>
        <v>0</v>
      </c>
      <c r="H800" s="2">
        <f t="shared" si="37"/>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36"/>
        <v>0</v>
      </c>
      <c r="H801" s="2">
        <f t="shared" si="37"/>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36"/>
        <v>0</v>
      </c>
      <c r="H802" s="2">
        <f t="shared" si="37"/>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36"/>
        <v>0</v>
      </c>
      <c r="H803" s="2">
        <f t="shared" si="37"/>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36"/>
        <v>0</v>
      </c>
      <c r="H804" s="2">
        <f t="shared" si="37"/>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36"/>
        <v>0</v>
      </c>
      <c r="H805" s="2">
        <f t="shared" si="37"/>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36"/>
        <v>0</v>
      </c>
      <c r="H806" s="2">
        <f t="shared" si="37"/>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36"/>
        <v>0</v>
      </c>
      <c r="H807" s="2">
        <f t="shared" si="37"/>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34"/>
        <v>0</v>
      </c>
      <c r="H808" s="2">
        <f t="shared" si="35"/>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34"/>
        <v>0</v>
      </c>
      <c r="H809" s="2">
        <f t="shared" si="35"/>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265.44</v>
      </c>
      <c r="D835" s="1">
        <f>'PR-RAS'!E842</f>
        <v>0</v>
      </c>
      <c r="E835" s="1">
        <v>0</v>
      </c>
      <c r="F835" s="1">
        <v>0</v>
      </c>
      <c r="G835" s="2">
        <f t="shared" si="14"/>
        <v>221.37696</v>
      </c>
      <c r="H835" s="2">
        <f t="shared" si="15"/>
        <v>0.43999999999999773</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88812.69</v>
      </c>
      <c r="D836" s="1">
        <f>'PR-RAS'!E843</f>
        <v>265.44</v>
      </c>
      <c r="E836" s="1">
        <v>0</v>
      </c>
      <c r="F836" s="1">
        <v>0</v>
      </c>
      <c r="G836" s="2">
        <f t="shared" si="14"/>
        <v>74601.880950000006</v>
      </c>
      <c r="H836" s="2">
        <f t="shared" si="15"/>
        <v>0.74999999999766942</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2147.46</v>
      </c>
      <c r="D837" s="1">
        <f>'PR-RAS'!E844</f>
        <v>0</v>
      </c>
      <c r="E837" s="1">
        <v>0</v>
      </c>
      <c r="F837" s="1">
        <v>0</v>
      </c>
      <c r="G837" s="2">
        <f t="shared" ref="G837:G1010" si="38">(B837/1000)*(C837*1+D837*2)</f>
        <v>1795.27656</v>
      </c>
      <c r="H837" s="2">
        <f t="shared" ref="H837:H1095" si="39">ABS(C837-ROUND(C837,0))+ABS(D837-ROUND(D837,0))</f>
        <v>0.46000000000003638</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38"/>
        <v>0</v>
      </c>
      <c r="H838" s="2">
        <f t="shared" si="39"/>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43072.4</v>
      </c>
      <c r="D839" s="1">
        <f>'PR-RAS'!E846</f>
        <v>0</v>
      </c>
      <c r="E839" s="1">
        <v>0</v>
      </c>
      <c r="F839" s="1">
        <v>0</v>
      </c>
      <c r="G839" s="2">
        <f t="shared" si="38"/>
        <v>36094.671199999997</v>
      </c>
      <c r="H839" s="2">
        <f t="shared" si="39"/>
        <v>0.40000000000145519</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38"/>
        <v>0</v>
      </c>
      <c r="H840" s="2">
        <f t="shared" si="3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40081.440000000002</v>
      </c>
      <c r="D841" s="1">
        <f>'PR-RAS'!E848</f>
        <v>21290.400000000001</v>
      </c>
      <c r="E841" s="1">
        <v>0</v>
      </c>
      <c r="F841" s="1">
        <v>0</v>
      </c>
      <c r="G841" s="2">
        <f t="shared" si="38"/>
        <v>69436.281600000002</v>
      </c>
      <c r="H841" s="2">
        <f t="shared" si="39"/>
        <v>0.8400000000037835</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38"/>
        <v>0</v>
      </c>
      <c r="H842" s="2">
        <f t="shared" si="3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3928.62</v>
      </c>
      <c r="D843" s="1">
        <f>'PR-RAS'!E850</f>
        <v>0</v>
      </c>
      <c r="E843" s="1">
        <v>0</v>
      </c>
      <c r="F843" s="1">
        <v>0</v>
      </c>
      <c r="G843" s="2">
        <f t="shared" si="38"/>
        <v>3307.8980399999996</v>
      </c>
      <c r="H843" s="2">
        <f t="shared" si="39"/>
        <v>0.38000000000010914</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27485.64</v>
      </c>
      <c r="D844" s="1">
        <f>'PR-RAS'!E851</f>
        <v>31676.400000000001</v>
      </c>
      <c r="E844" s="1">
        <v>0</v>
      </c>
      <c r="F844" s="1">
        <v>0</v>
      </c>
      <c r="G844" s="2">
        <f t="shared" si="38"/>
        <v>76576.804919999995</v>
      </c>
      <c r="H844" s="2">
        <f t="shared" si="39"/>
        <v>0.76000000000203727</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38"/>
        <v>0</v>
      </c>
      <c r="H845" s="2">
        <f t="shared" si="3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318.54000000000002</v>
      </c>
      <c r="D846" s="1">
        <f>'PR-RAS'!E853</f>
        <v>318.54000000000002</v>
      </c>
      <c r="E846" s="1">
        <v>0</v>
      </c>
      <c r="F846" s="1">
        <v>0</v>
      </c>
      <c r="G846" s="2">
        <f t="shared" si="38"/>
        <v>807.49890000000005</v>
      </c>
      <c r="H846" s="2">
        <f t="shared" si="39"/>
        <v>0.91999999999995907</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1057</v>
      </c>
      <c r="D847" s="1">
        <f>'PR-RAS'!E854</f>
        <v>1267</v>
      </c>
      <c r="E847" s="1">
        <v>0</v>
      </c>
      <c r="F847" s="1">
        <v>0</v>
      </c>
      <c r="G847" s="2">
        <f t="shared" si="38"/>
        <v>3037.9859999999999</v>
      </c>
      <c r="H847" s="2">
        <f t="shared" si="3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38"/>
        <v>0</v>
      </c>
      <c r="H848" s="2">
        <f t="shared" si="3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38"/>
        <v>0</v>
      </c>
      <c r="H849" s="2">
        <f t="shared" si="3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38"/>
        <v>0</v>
      </c>
      <c r="H850" s="2">
        <f t="shared" si="3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38"/>
        <v>0</v>
      </c>
      <c r="H851" s="2">
        <f t="shared" si="3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38"/>
        <v>0</v>
      </c>
      <c r="H852" s="2">
        <f t="shared" si="3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38"/>
        <v>0</v>
      </c>
      <c r="H853" s="2">
        <f t="shared" si="3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38"/>
        <v>0</v>
      </c>
      <c r="H854" s="2">
        <f t="shared" si="3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38"/>
        <v>0</v>
      </c>
      <c r="H855" s="2">
        <f t="shared" si="3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38"/>
        <v>0</v>
      </c>
      <c r="H856" s="2">
        <f t="shared" si="3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38"/>
        <v>0</v>
      </c>
      <c r="H857" s="2">
        <f t="shared" si="3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38"/>
        <v>0</v>
      </c>
      <c r="H858" s="2">
        <f t="shared" si="3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38"/>
        <v>0</v>
      </c>
      <c r="H859" s="2">
        <f t="shared" si="3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38"/>
        <v>0</v>
      </c>
      <c r="H860" s="2">
        <f t="shared" si="3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38"/>
        <v>0</v>
      </c>
      <c r="H861" s="2">
        <f t="shared" si="3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38"/>
        <v>0</v>
      </c>
      <c r="H862" s="2">
        <f t="shared" si="3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95673.95</v>
      </c>
      <c r="D863" s="1">
        <f>'PR-RAS'!E870</f>
        <v>88415.23</v>
      </c>
      <c r="E863" s="1">
        <v>0</v>
      </c>
      <c r="F863" s="1">
        <v>0</v>
      </c>
      <c r="G863" s="2">
        <f t="shared" ref="G863:G865" si="40">(B863/1000)*(C863*1+D863*2)</f>
        <v>234898.80141999997</v>
      </c>
      <c r="H863" s="2">
        <f t="shared" ref="H863:H865" si="41">ABS(C863-ROUND(C863,0))+ABS(D863-ROUND(D863,0))</f>
        <v>0.27999999999883585</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40"/>
        <v>0</v>
      </c>
      <c r="H864" s="2">
        <f t="shared" si="41"/>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40"/>
        <v>0</v>
      </c>
      <c r="H865" s="2">
        <f t="shared" si="41"/>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38"/>
        <v>0</v>
      </c>
      <c r="H866" s="2">
        <f t="shared" si="3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38"/>
        <v>0</v>
      </c>
      <c r="H867" s="2">
        <f t="shared" si="3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38"/>
        <v>0</v>
      </c>
      <c r="H868" s="2">
        <f t="shared" si="3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38"/>
        <v>0</v>
      </c>
      <c r="H869" s="2">
        <f t="shared" si="3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38"/>
        <v>0</v>
      </c>
      <c r="H870" s="2">
        <f t="shared" si="3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38"/>
        <v>0</v>
      </c>
      <c r="H871" s="2">
        <f t="shared" si="3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38"/>
        <v>0</v>
      </c>
      <c r="H872" s="2">
        <f t="shared" si="3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38"/>
        <v>0</v>
      </c>
      <c r="H873" s="2">
        <f t="shared" si="3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38"/>
        <v>0</v>
      </c>
      <c r="H874" s="2">
        <f t="shared" si="3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38"/>
        <v>0</v>
      </c>
      <c r="H875" s="2">
        <f t="shared" si="3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38"/>
        <v>0</v>
      </c>
      <c r="H876" s="2">
        <f t="shared" si="3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38"/>
        <v>0</v>
      </c>
      <c r="H877" s="2">
        <f t="shared" si="3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38"/>
        <v>0</v>
      </c>
      <c r="H878" s="2">
        <f t="shared" si="3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38"/>
        <v>0</v>
      </c>
      <c r="H879" s="2">
        <f t="shared" si="3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38"/>
        <v>0</v>
      </c>
      <c r="H880" s="2">
        <f t="shared" si="3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38"/>
        <v>0</v>
      </c>
      <c r="H881" s="2">
        <f t="shared" si="3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38"/>
        <v>0</v>
      </c>
      <c r="H882" s="2">
        <f t="shared" si="3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38"/>
        <v>0</v>
      </c>
      <c r="H883" s="2">
        <f t="shared" si="3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38"/>
        <v>0</v>
      </c>
      <c r="H884" s="2">
        <f t="shared" si="3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38"/>
        <v>0</v>
      </c>
      <c r="H885" s="2">
        <f t="shared" si="3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38"/>
        <v>0</v>
      </c>
      <c r="H886" s="2">
        <f t="shared" si="3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38"/>
        <v>0</v>
      </c>
      <c r="H887" s="2">
        <f t="shared" si="3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38"/>
        <v>0</v>
      </c>
      <c r="H888" s="2">
        <f t="shared" si="3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38"/>
        <v>0</v>
      </c>
      <c r="H889" s="2">
        <f t="shared" si="3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38"/>
        <v>0</v>
      </c>
      <c r="H890" s="2">
        <f t="shared" si="3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38"/>
        <v>0</v>
      </c>
      <c r="H891" s="2">
        <f t="shared" si="3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38"/>
        <v>0</v>
      </c>
      <c r="H892" s="2">
        <f t="shared" si="3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38"/>
        <v>0</v>
      </c>
      <c r="H893" s="2">
        <f t="shared" si="3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38"/>
        <v>0</v>
      </c>
      <c r="H894" s="2">
        <f t="shared" si="3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38"/>
        <v>0</v>
      </c>
      <c r="H895" s="2">
        <f t="shared" si="3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38"/>
        <v>0</v>
      </c>
      <c r="H896" s="2">
        <f t="shared" si="3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38"/>
        <v>0</v>
      </c>
      <c r="H897" s="2">
        <f t="shared" si="3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38"/>
        <v>0</v>
      </c>
      <c r="H898" s="2">
        <f t="shared" si="3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38"/>
        <v>0</v>
      </c>
      <c r="H899" s="2">
        <f t="shared" si="3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38"/>
        <v>0</v>
      </c>
      <c r="H900" s="2">
        <f t="shared" si="3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38"/>
        <v>0</v>
      </c>
      <c r="H901" s="2">
        <f t="shared" si="3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38"/>
        <v>0</v>
      </c>
      <c r="H902" s="2">
        <f t="shared" si="3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38"/>
        <v>0</v>
      </c>
      <c r="H903" s="2">
        <f t="shared" si="3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38"/>
        <v>0</v>
      </c>
      <c r="H904" s="2">
        <f t="shared" si="3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38"/>
        <v>0</v>
      </c>
      <c r="H905" s="2">
        <f t="shared" si="3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38"/>
        <v>0</v>
      </c>
      <c r="H906" s="2">
        <f t="shared" si="3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38"/>
        <v>0</v>
      </c>
      <c r="H907" s="2">
        <f t="shared" si="3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38"/>
        <v>0</v>
      </c>
      <c r="H908" s="2">
        <f t="shared" si="3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38"/>
        <v>0</v>
      </c>
      <c r="H909" s="2">
        <f t="shared" si="3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38"/>
        <v>0</v>
      </c>
      <c r="H910" s="2">
        <f t="shared" si="3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38"/>
        <v>0</v>
      </c>
      <c r="H911" s="2">
        <f t="shared" si="3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38"/>
        <v>0</v>
      </c>
      <c r="H912" s="2">
        <f t="shared" si="3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38"/>
        <v>0</v>
      </c>
      <c r="H913" s="2">
        <f t="shared" si="3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38"/>
        <v>0</v>
      </c>
      <c r="H914" s="2">
        <f t="shared" si="3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38"/>
        <v>0</v>
      </c>
      <c r="H915" s="2">
        <f t="shared" si="3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38"/>
        <v>0</v>
      </c>
      <c r="H916" s="2">
        <f t="shared" si="3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38"/>
        <v>0</v>
      </c>
      <c r="H917" s="2">
        <f t="shared" si="3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38"/>
        <v>0</v>
      </c>
      <c r="H918" s="2">
        <f t="shared" si="3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38"/>
        <v>0</v>
      </c>
      <c r="H919" s="2">
        <f t="shared" si="3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38"/>
        <v>0</v>
      </c>
      <c r="H920" s="2">
        <f t="shared" si="3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38"/>
        <v>0</v>
      </c>
      <c r="H921" s="2">
        <f t="shared" si="3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38"/>
        <v>0</v>
      </c>
      <c r="H922" s="2">
        <f t="shared" si="3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38"/>
        <v>0</v>
      </c>
      <c r="H923" s="2">
        <f t="shared" si="3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38"/>
        <v>0</v>
      </c>
      <c r="H924" s="2">
        <f t="shared" si="3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38"/>
        <v>0</v>
      </c>
      <c r="H925" s="2">
        <f t="shared" si="3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38"/>
        <v>0</v>
      </c>
      <c r="H926" s="2">
        <f t="shared" si="3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38"/>
        <v>0</v>
      </c>
      <c r="H927" s="2">
        <f t="shared" si="3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38"/>
        <v>0</v>
      </c>
      <c r="H928" s="2">
        <f t="shared" si="3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38"/>
        <v>0</v>
      </c>
      <c r="H929" s="2">
        <f t="shared" si="3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38"/>
        <v>0</v>
      </c>
      <c r="H930" s="2">
        <f t="shared" si="3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38"/>
        <v>0</v>
      </c>
      <c r="H931" s="2">
        <f t="shared" si="3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38"/>
        <v>0</v>
      </c>
      <c r="H932" s="2">
        <f t="shared" si="3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38"/>
        <v>0</v>
      </c>
      <c r="H933" s="2">
        <f t="shared" si="3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38"/>
        <v>0</v>
      </c>
      <c r="H934" s="2">
        <f t="shared" si="3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38"/>
        <v>0</v>
      </c>
      <c r="H935" s="2">
        <f t="shared" si="3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38"/>
        <v>0</v>
      </c>
      <c r="H936" s="2">
        <f t="shared" si="3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38"/>
        <v>0</v>
      </c>
      <c r="H937" s="2">
        <f t="shared" si="3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38"/>
        <v>0</v>
      </c>
      <c r="H938" s="2">
        <f t="shared" si="3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38"/>
        <v>0</v>
      </c>
      <c r="H939" s="2">
        <f t="shared" si="3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38"/>
        <v>0</v>
      </c>
      <c r="H940" s="2">
        <f t="shared" si="3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38"/>
        <v>0</v>
      </c>
      <c r="H941" s="2">
        <f t="shared" si="3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38"/>
        <v>0</v>
      </c>
      <c r="H942" s="2">
        <f t="shared" si="3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38"/>
        <v>0</v>
      </c>
      <c r="H943" s="2">
        <f t="shared" si="3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38"/>
        <v>0</v>
      </c>
      <c r="H944" s="2">
        <f t="shared" si="3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38"/>
        <v>0</v>
      </c>
      <c r="H945" s="2">
        <f t="shared" si="3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38"/>
        <v>0</v>
      </c>
      <c r="H946" s="2">
        <f t="shared" si="3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38"/>
        <v>0</v>
      </c>
      <c r="H947" s="2">
        <f t="shared" si="3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38"/>
        <v>0</v>
      </c>
      <c r="H948" s="2">
        <f t="shared" si="3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38"/>
        <v>0</v>
      </c>
      <c r="H949" s="2">
        <f t="shared" si="3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38"/>
        <v>0</v>
      </c>
      <c r="H950" s="2">
        <f t="shared" si="3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38"/>
        <v>0</v>
      </c>
      <c r="H951" s="2">
        <f t="shared" si="3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38"/>
        <v>0</v>
      </c>
      <c r="H952" s="2">
        <f t="shared" si="3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38"/>
        <v>0</v>
      </c>
      <c r="H953" s="2">
        <f t="shared" si="3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38"/>
        <v>0</v>
      </c>
      <c r="H954" s="2">
        <f t="shared" si="3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38"/>
        <v>0</v>
      </c>
      <c r="H955" s="2">
        <f t="shared" si="3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38"/>
        <v>0</v>
      </c>
      <c r="H956" s="2">
        <f t="shared" si="3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38"/>
        <v>0</v>
      </c>
      <c r="H957" s="2">
        <f t="shared" si="3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38"/>
        <v>0</v>
      </c>
      <c r="H958" s="2">
        <f t="shared" si="3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38"/>
        <v>0</v>
      </c>
      <c r="H959" s="2">
        <f t="shared" si="3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38"/>
        <v>0</v>
      </c>
      <c r="H960" s="2">
        <f t="shared" si="3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38"/>
        <v>0</v>
      </c>
      <c r="H961" s="2">
        <f t="shared" si="3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38"/>
        <v>0</v>
      </c>
      <c r="H962" s="2">
        <f t="shared" si="3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8"/>
        <v>0</v>
      </c>
      <c r="H963" s="2">
        <f t="shared" si="3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8"/>
        <v>0</v>
      </c>
      <c r="H964" s="2">
        <f t="shared" si="3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8"/>
        <v>0</v>
      </c>
      <c r="H965" s="2">
        <f t="shared" si="3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8"/>
        <v>0</v>
      </c>
      <c r="H966" s="2">
        <f t="shared" si="3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8"/>
        <v>0</v>
      </c>
      <c r="H967" s="2">
        <f t="shared" si="3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8"/>
        <v>0</v>
      </c>
      <c r="H968" s="2">
        <f t="shared" si="3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8"/>
        <v>0</v>
      </c>
      <c r="H969" s="2">
        <f t="shared" si="3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8"/>
        <v>0</v>
      </c>
      <c r="H970" s="2">
        <f t="shared" si="3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8"/>
        <v>0</v>
      </c>
      <c r="H971" s="2">
        <f t="shared" si="3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8"/>
        <v>0</v>
      </c>
      <c r="H972" s="2">
        <f t="shared" si="3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8"/>
        <v>0</v>
      </c>
      <c r="H973" s="2">
        <f t="shared" si="3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38"/>
        <v>0</v>
      </c>
      <c r="H974" s="2">
        <f t="shared" si="3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8"/>
        <v>0</v>
      </c>
      <c r="H975" s="2">
        <f t="shared" si="3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8"/>
        <v>0</v>
      </c>
      <c r="H976" s="2">
        <f t="shared" si="3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0</v>
      </c>
      <c r="D977" s="1">
        <f>'PR-RAS'!E984</f>
        <v>0</v>
      </c>
      <c r="E977" s="1">
        <v>0</v>
      </c>
      <c r="F977" s="1">
        <v>0</v>
      </c>
      <c r="G977" s="2">
        <f t="shared" si="38"/>
        <v>0</v>
      </c>
      <c r="H977" s="2">
        <f t="shared" si="3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38"/>
        <v>0</v>
      </c>
      <c r="H978" s="2">
        <f t="shared" si="3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8"/>
        <v>0</v>
      </c>
      <c r="H979" s="2">
        <f t="shared" si="3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8"/>
        <v>0</v>
      </c>
      <c r="H980" s="2">
        <f t="shared" si="3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8"/>
        <v>0</v>
      </c>
      <c r="H981" s="2">
        <f t="shared" si="3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8"/>
        <v>0</v>
      </c>
      <c r="H982" s="2">
        <f t="shared" si="3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8"/>
        <v>0</v>
      </c>
      <c r="H983" s="2">
        <f t="shared" si="39"/>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8"/>
        <v>0</v>
      </c>
      <c r="H984" s="2">
        <f t="shared" si="39"/>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8"/>
        <v>0</v>
      </c>
      <c r="H985" s="2">
        <f t="shared" si="39"/>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8"/>
        <v>0</v>
      </c>
      <c r="H986" s="2">
        <f t="shared" si="39"/>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8"/>
        <v>0</v>
      </c>
      <c r="H987" s="2">
        <f t="shared" si="39"/>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0</v>
      </c>
      <c r="D988" s="1">
        <f>'PR-RAS'!E995</f>
        <v>0</v>
      </c>
      <c r="E988" s="1">
        <v>0</v>
      </c>
      <c r="F988" s="1">
        <v>0</v>
      </c>
      <c r="G988" s="2">
        <f t="shared" si="38"/>
        <v>0</v>
      </c>
      <c r="H988" s="2">
        <f t="shared" si="39"/>
        <v>0</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0</v>
      </c>
      <c r="D989" s="1">
        <f>'PR-RAS'!E996</f>
        <v>0</v>
      </c>
      <c r="E989" s="1">
        <v>0</v>
      </c>
      <c r="F989" s="1">
        <v>0</v>
      </c>
      <c r="G989" s="2">
        <f t="shared" si="38"/>
        <v>0</v>
      </c>
      <c r="H989" s="2">
        <f t="shared" si="39"/>
        <v>0</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8"/>
        <v>0</v>
      </c>
      <c r="H990" s="2">
        <f t="shared" si="39"/>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8"/>
        <v>0</v>
      </c>
      <c r="H991" s="2">
        <f t="shared" si="39"/>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8"/>
        <v>0</v>
      </c>
      <c r="H992" s="2">
        <f t="shared" si="39"/>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0</v>
      </c>
      <c r="D993" s="1">
        <f>'PR-RAS'!E1000</f>
        <v>0</v>
      </c>
      <c r="E993" s="1">
        <v>0</v>
      </c>
      <c r="F993" s="1">
        <v>0</v>
      </c>
      <c r="G993" s="2">
        <f t="shared" si="38"/>
        <v>0</v>
      </c>
      <c r="H993" s="2">
        <f t="shared" si="39"/>
        <v>0</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8"/>
        <v>0</v>
      </c>
      <c r="H994" s="2">
        <f t="shared" si="39"/>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8"/>
        <v>0</v>
      </c>
      <c r="H995" s="2">
        <f t="shared" si="39"/>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8"/>
        <v>0</v>
      </c>
      <c r="H996" s="2">
        <f t="shared" si="39"/>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8"/>
        <v>0</v>
      </c>
      <c r="H997" s="2">
        <f t="shared" si="39"/>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8"/>
        <v>0</v>
      </c>
      <c r="H998" s="2">
        <f t="shared" si="39"/>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8"/>
        <v>0</v>
      </c>
      <c r="H999" s="2">
        <f t="shared" si="39"/>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8"/>
        <v>0</v>
      </c>
      <c r="H1000" s="2">
        <f t="shared" si="39"/>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8"/>
        <v>0</v>
      </c>
      <c r="H1001" s="2">
        <f t="shared" si="39"/>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8"/>
        <v>0</v>
      </c>
      <c r="H1002" s="2">
        <f t="shared" si="39"/>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8"/>
        <v>0</v>
      </c>
      <c r="H1003" s="2">
        <f t="shared" si="39"/>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8"/>
        <v>0</v>
      </c>
      <c r="H1004" s="2">
        <f t="shared" si="39"/>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38"/>
        <v>0</v>
      </c>
      <c r="H1005" s="2">
        <f t="shared" si="39"/>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8"/>
        <v>0</v>
      </c>
      <c r="H1006" s="2">
        <f t="shared" si="39"/>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8"/>
        <v>0</v>
      </c>
      <c r="H1007" s="2">
        <f t="shared" si="39"/>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8"/>
        <v>0</v>
      </c>
      <c r="H1008" s="2">
        <f t="shared" si="39"/>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8"/>
        <v>0</v>
      </c>
      <c r="H1009" s="2">
        <f t="shared" si="39"/>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4">
        <v>151</v>
      </c>
      <c r="B1010" s="35">
        <v>1009</v>
      </c>
      <c r="C1010" s="35">
        <f>'PR-RAS'!D1019</f>
        <v>0</v>
      </c>
      <c r="D1010" s="35">
        <f>'PR-RAS'!E1019</f>
        <v>0</v>
      </c>
      <c r="E1010" s="35">
        <v>0</v>
      </c>
      <c r="F1010" s="35">
        <v>0</v>
      </c>
      <c r="G1010" s="36">
        <f t="shared" si="38"/>
        <v>0</v>
      </c>
      <c r="H1010" s="36">
        <f t="shared" si="39"/>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306" si="42">B1011/1000*C1011+B1011/500*D1011</f>
        <v>0</v>
      </c>
      <c r="H1011" s="7">
        <f t="shared" si="39"/>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42"/>
        <v>0</v>
      </c>
      <c r="H1012" s="2">
        <f t="shared" si="3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42"/>
        <v>0</v>
      </c>
      <c r="H1013" s="2">
        <f t="shared" si="3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42"/>
        <v>0</v>
      </c>
      <c r="H1014" s="2">
        <f t="shared" si="3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42"/>
        <v>0</v>
      </c>
      <c r="H1015" s="2">
        <f t="shared" si="3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42"/>
        <v>0</v>
      </c>
      <c r="H1016" s="2">
        <f t="shared" si="3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42"/>
        <v>0</v>
      </c>
      <c r="H1017" s="2">
        <f t="shared" si="3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42"/>
        <v>0</v>
      </c>
      <c r="H1018" s="2">
        <f t="shared" si="3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42"/>
        <v>0</v>
      </c>
      <c r="H1019" s="2">
        <f t="shared" si="3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42"/>
        <v>0</v>
      </c>
      <c r="H1020" s="2">
        <f t="shared" si="3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42"/>
        <v>0</v>
      </c>
      <c r="H1021" s="2">
        <f t="shared" si="3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42"/>
        <v>0</v>
      </c>
      <c r="H1022" s="2">
        <f t="shared" si="3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42"/>
        <v>0</v>
      </c>
      <c r="H1023" s="2">
        <f t="shared" si="3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42"/>
        <v>0</v>
      </c>
      <c r="H1024" s="2">
        <f t="shared" si="3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42"/>
        <v>0</v>
      </c>
      <c r="H1025" s="2">
        <f t="shared" si="3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42"/>
        <v>0</v>
      </c>
      <c r="H1026" s="2">
        <f t="shared" si="3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42"/>
        <v>0</v>
      </c>
      <c r="H1027" s="2">
        <f t="shared" si="3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42"/>
        <v>0</v>
      </c>
      <c r="H1028" s="2">
        <f t="shared" si="3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42"/>
        <v>0</v>
      </c>
      <c r="H1029" s="2">
        <f t="shared" si="3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42"/>
        <v>0</v>
      </c>
      <c r="H1030" s="2">
        <f t="shared" si="3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42"/>
        <v>0</v>
      </c>
      <c r="H1031" s="2">
        <f t="shared" si="3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42"/>
        <v>0</v>
      </c>
      <c r="H1032" s="2">
        <f t="shared" si="3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42"/>
        <v>0</v>
      </c>
      <c r="H1033" s="2">
        <f t="shared" si="3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42"/>
        <v>0</v>
      </c>
      <c r="H1034" s="2">
        <f t="shared" si="3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42"/>
        <v>0</v>
      </c>
      <c r="H1035" s="2">
        <f t="shared" si="3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42"/>
        <v>0</v>
      </c>
      <c r="H1036" s="2">
        <f t="shared" si="3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42"/>
        <v>0</v>
      </c>
      <c r="H1037" s="2">
        <f t="shared" si="3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42"/>
        <v>0</v>
      </c>
      <c r="H1038" s="2">
        <f t="shared" si="3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42"/>
        <v>0</v>
      </c>
      <c r="H1039" s="2">
        <f t="shared" si="3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42"/>
        <v>0</v>
      </c>
      <c r="H1040" s="2">
        <f t="shared" si="3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42"/>
        <v>0</v>
      </c>
      <c r="H1041" s="2">
        <f t="shared" si="3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42"/>
        <v>0</v>
      </c>
      <c r="H1042" s="2">
        <f t="shared" si="3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42"/>
        <v>0</v>
      </c>
      <c r="H1043" s="2">
        <f t="shared" si="3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42"/>
        <v>0</v>
      </c>
      <c r="H1044" s="2">
        <f t="shared" si="3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42"/>
        <v>0</v>
      </c>
      <c r="H1045" s="2">
        <f t="shared" si="3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42"/>
        <v>0</v>
      </c>
      <c r="H1046" s="2">
        <f t="shared" si="3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42"/>
        <v>0</v>
      </c>
      <c r="H1047" s="2">
        <f t="shared" si="3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42"/>
        <v>0</v>
      </c>
      <c r="H1048" s="2">
        <f t="shared" si="3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42"/>
        <v>0</v>
      </c>
      <c r="H1049" s="2">
        <f t="shared" si="3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42"/>
        <v>0</v>
      </c>
      <c r="H1050" s="2">
        <f t="shared" si="3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42"/>
        <v>0</v>
      </c>
      <c r="H1051" s="2">
        <f t="shared" si="3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42"/>
        <v>0</v>
      </c>
      <c r="H1052" s="2">
        <f t="shared" si="3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42"/>
        <v>0</v>
      </c>
      <c r="H1053" s="2">
        <f t="shared" si="3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42"/>
        <v>0</v>
      </c>
      <c r="H1054" s="2">
        <f t="shared" si="3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42"/>
        <v>0</v>
      </c>
      <c r="H1055" s="2">
        <f t="shared" si="3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42"/>
        <v>0</v>
      </c>
      <c r="H1056" s="2">
        <f t="shared" si="3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42"/>
        <v>0</v>
      </c>
      <c r="H1057" s="2">
        <f t="shared" si="3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42"/>
        <v>0</v>
      </c>
      <c r="H1058" s="2">
        <f t="shared" si="3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42"/>
        <v>0</v>
      </c>
      <c r="H1059" s="2">
        <f t="shared" si="3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42"/>
        <v>0</v>
      </c>
      <c r="H1060" s="2">
        <f t="shared" si="3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42"/>
        <v>0</v>
      </c>
      <c r="H1061" s="2">
        <f t="shared" si="3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42"/>
        <v>0</v>
      </c>
      <c r="H1062" s="2">
        <f t="shared" si="3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42"/>
        <v>0</v>
      </c>
      <c r="H1063" s="2">
        <f t="shared" si="3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42"/>
        <v>0</v>
      </c>
      <c r="H1064" s="2">
        <f t="shared" si="3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42"/>
        <v>0</v>
      </c>
      <c r="H1065" s="2">
        <f t="shared" si="3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42"/>
        <v>0</v>
      </c>
      <c r="H1066" s="2">
        <f t="shared" si="3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42"/>
        <v>0</v>
      </c>
      <c r="H1067" s="2">
        <f t="shared" si="3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42"/>
        <v>0</v>
      </c>
      <c r="H1068" s="2">
        <f t="shared" si="39"/>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42"/>
        <v>0</v>
      </c>
      <c r="H1069" s="2">
        <f t="shared" si="39"/>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42"/>
        <v>0</v>
      </c>
      <c r="H1070" s="2">
        <f t="shared" si="39"/>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42"/>
        <v>0</v>
      </c>
      <c r="H1071" s="2">
        <f t="shared" si="39"/>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42"/>
        <v>0</v>
      </c>
      <c r="H1072" s="2">
        <f t="shared" si="39"/>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 t="shared" ref="G1073" si="43">B1073/1000*C1073+B1073/500*D1073</f>
        <v>0</v>
      </c>
      <c r="H1073" s="2">
        <f t="shared" ref="H1073" si="44">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42"/>
        <v>0</v>
      </c>
      <c r="H1074" s="2">
        <f t="shared" si="39"/>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si="42"/>
        <v>0</v>
      </c>
      <c r="H1075" s="2">
        <f t="shared" si="39"/>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42"/>
        <v>0</v>
      </c>
      <c r="H1076" s="2">
        <f t="shared" si="39"/>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42"/>
        <v>0</v>
      </c>
      <c r="H1077" s="2">
        <f t="shared" si="39"/>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42"/>
        <v>0</v>
      </c>
      <c r="H1078" s="2">
        <f t="shared" si="39"/>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42"/>
        <v>0</v>
      </c>
      <c r="H1079" s="2">
        <f t="shared" si="39"/>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42"/>
        <v>0</v>
      </c>
      <c r="H1080" s="2">
        <f t="shared" si="39"/>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42"/>
        <v>0</v>
      </c>
      <c r="H1081" s="2">
        <f t="shared" si="39"/>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ref="G1082:G1084" si="45">B1082/1000*C1082+B1082/500*D1082</f>
        <v>0</v>
      </c>
      <c r="H1082" s="2">
        <f t="shared" ref="H1082:H1084" si="46">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45"/>
        <v>0</v>
      </c>
      <c r="H1083" s="2">
        <f t="shared" si="46"/>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45"/>
        <v>0</v>
      </c>
      <c r="H1084" s="2">
        <f t="shared" si="46"/>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42"/>
        <v>0</v>
      </c>
      <c r="H1085" s="2">
        <f t="shared" si="39"/>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42"/>
        <v>0</v>
      </c>
      <c r="H1086" s="2">
        <f t="shared" si="39"/>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42"/>
        <v>0</v>
      </c>
      <c r="H1087" s="2">
        <f t="shared" si="39"/>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42"/>
        <v>0</v>
      </c>
      <c r="H1088" s="2">
        <f t="shared" si="39"/>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42"/>
        <v>0</v>
      </c>
      <c r="H1089" s="2">
        <f t="shared" si="39"/>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42"/>
        <v>0</v>
      </c>
      <c r="H1090" s="2">
        <f t="shared" si="39"/>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42"/>
        <v>0</v>
      </c>
      <c r="H1091" s="2">
        <f t="shared" si="39"/>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42"/>
        <v>0</v>
      </c>
      <c r="H1092" s="2">
        <f t="shared" si="39"/>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42"/>
        <v>0</v>
      </c>
      <c r="H1093" s="2">
        <f t="shared" si="39"/>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42"/>
        <v>0</v>
      </c>
      <c r="H1094" s="2">
        <f t="shared" si="39"/>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42"/>
        <v>0</v>
      </c>
      <c r="H1095" s="2">
        <f t="shared" si="39"/>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42"/>
        <v>0</v>
      </c>
      <c r="H1096" s="2">
        <f t="shared" ref="H1096:H1439" si="47">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42"/>
        <v>0</v>
      </c>
      <c r="H1097" s="2">
        <f t="shared" si="47"/>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42"/>
        <v>0</v>
      </c>
      <c r="H1098" s="2">
        <f t="shared" si="47"/>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42"/>
        <v>0</v>
      </c>
      <c r="H1099" s="2">
        <f t="shared" si="47"/>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42"/>
        <v>0</v>
      </c>
      <c r="H1100" s="2">
        <f t="shared" si="47"/>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42"/>
        <v>0</v>
      </c>
      <c r="H1101" s="2">
        <f t="shared" si="47"/>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42"/>
        <v>0</v>
      </c>
      <c r="H1102" s="2">
        <f t="shared" si="47"/>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42"/>
        <v>0</v>
      </c>
      <c r="H1103" s="2">
        <f t="shared" si="47"/>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42"/>
        <v>0</v>
      </c>
      <c r="H1104" s="2">
        <f t="shared" si="47"/>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42"/>
        <v>0</v>
      </c>
      <c r="H1105" s="2">
        <f t="shared" si="47"/>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42"/>
        <v>0</v>
      </c>
      <c r="H1106" s="2">
        <f t="shared" si="47"/>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42"/>
        <v>0</v>
      </c>
      <c r="H1107" s="2">
        <f t="shared" si="47"/>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42"/>
        <v>0</v>
      </c>
      <c r="H1108" s="2">
        <f t="shared" si="47"/>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42"/>
        <v>0</v>
      </c>
      <c r="H1109" s="2">
        <f t="shared" si="47"/>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42"/>
        <v>0</v>
      </c>
      <c r="H1110" s="2">
        <f t="shared" si="47"/>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42"/>
        <v>0</v>
      </c>
      <c r="H1111" s="2">
        <f t="shared" si="47"/>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42"/>
        <v>0</v>
      </c>
      <c r="H1112" s="2">
        <f t="shared" si="47"/>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42"/>
        <v>0</v>
      </c>
      <c r="H1113" s="2">
        <f t="shared" si="47"/>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42"/>
        <v>0</v>
      </c>
      <c r="H1114" s="2">
        <f t="shared" si="47"/>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42"/>
        <v>0</v>
      </c>
      <c r="H1115" s="2">
        <f t="shared" si="47"/>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42"/>
        <v>0</v>
      </c>
      <c r="H1116" s="2">
        <f t="shared" si="47"/>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42"/>
        <v>0</v>
      </c>
      <c r="H1117" s="2">
        <f t="shared" si="47"/>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42"/>
        <v>0</v>
      </c>
      <c r="H1118" s="2">
        <f t="shared" si="47"/>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42"/>
        <v>0</v>
      </c>
      <c r="H1119" s="2">
        <f t="shared" si="47"/>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42"/>
        <v>0</v>
      </c>
      <c r="H1120" s="2">
        <f t="shared" si="47"/>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42"/>
        <v>0</v>
      </c>
      <c r="H1121" s="2">
        <f t="shared" si="47"/>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42"/>
        <v>0</v>
      </c>
      <c r="H1122" s="2">
        <f t="shared" si="47"/>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42"/>
        <v>0</v>
      </c>
      <c r="H1123" s="2">
        <f t="shared" si="47"/>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42"/>
        <v>0</v>
      </c>
      <c r="H1124" s="2">
        <f t="shared" si="47"/>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42"/>
        <v>0</v>
      </c>
      <c r="H1125" s="2">
        <f t="shared" si="47"/>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42"/>
        <v>0</v>
      </c>
      <c r="H1126" s="2">
        <f t="shared" si="47"/>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42"/>
        <v>0</v>
      </c>
      <c r="H1127" s="2">
        <f t="shared" si="47"/>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42"/>
        <v>0</v>
      </c>
      <c r="H1128" s="2">
        <f t="shared" si="47"/>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42"/>
        <v>0</v>
      </c>
      <c r="H1129" s="2">
        <f t="shared" si="47"/>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42"/>
        <v>0</v>
      </c>
      <c r="H1130" s="2">
        <f t="shared" si="47"/>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42"/>
        <v>0</v>
      </c>
      <c r="H1131" s="2">
        <f t="shared" si="47"/>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42"/>
        <v>0</v>
      </c>
      <c r="H1132" s="2">
        <f t="shared" si="47"/>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42"/>
        <v>0</v>
      </c>
      <c r="H1133" s="2">
        <f t="shared" si="47"/>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42"/>
        <v>0</v>
      </c>
      <c r="H1134" s="2">
        <f t="shared" si="47"/>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42"/>
        <v>0</v>
      </c>
      <c r="H1135" s="2">
        <f t="shared" si="47"/>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42"/>
        <v>0</v>
      </c>
      <c r="H1136" s="2">
        <f t="shared" si="47"/>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42"/>
        <v>0</v>
      </c>
      <c r="H1137" s="2">
        <f t="shared" si="47"/>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42"/>
        <v>0</v>
      </c>
      <c r="H1138" s="2">
        <f t="shared" si="47"/>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si="42"/>
        <v>0</v>
      </c>
      <c r="H1139" s="2">
        <f t="shared" si="47"/>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42"/>
        <v>0</v>
      </c>
      <c r="H1140" s="2">
        <f t="shared" si="47"/>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42"/>
        <v>0</v>
      </c>
      <c r="H1141" s="2">
        <f t="shared" si="47"/>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42"/>
        <v>0</v>
      </c>
      <c r="H1142" s="2">
        <f t="shared" si="47"/>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42"/>
        <v>0</v>
      </c>
      <c r="H1143" s="2">
        <f t="shared" si="47"/>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42"/>
        <v>0</v>
      </c>
      <c r="H1144" s="2">
        <f t="shared" si="47"/>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42"/>
        <v>0</v>
      </c>
      <c r="H1145" s="2">
        <f t="shared" si="47"/>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42"/>
        <v>0</v>
      </c>
      <c r="H1146" s="2">
        <f t="shared" si="47"/>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42"/>
        <v>0</v>
      </c>
      <c r="H1147" s="2">
        <f t="shared" si="47"/>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42"/>
        <v>0</v>
      </c>
      <c r="H1148" s="2">
        <f t="shared" si="47"/>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42"/>
        <v>0</v>
      </c>
      <c r="H1149" s="2">
        <f t="shared" si="47"/>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42"/>
        <v>0</v>
      </c>
      <c r="H1150" s="2">
        <f t="shared" si="47"/>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42"/>
        <v>0</v>
      </c>
      <c r="H1151" s="2">
        <f t="shared" si="47"/>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42"/>
        <v>0</v>
      </c>
      <c r="H1152" s="2">
        <f t="shared" si="47"/>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42"/>
        <v>0</v>
      </c>
      <c r="H1153" s="2">
        <f t="shared" si="47"/>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42"/>
        <v>0</v>
      </c>
      <c r="H1154" s="2">
        <f t="shared" si="47"/>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42"/>
        <v>0</v>
      </c>
      <c r="H1155" s="2">
        <f t="shared" si="47"/>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42"/>
        <v>0</v>
      </c>
      <c r="H1156" s="2">
        <f t="shared" si="47"/>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42"/>
        <v>0</v>
      </c>
      <c r="H1157" s="2">
        <f t="shared" si="47"/>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42"/>
        <v>0</v>
      </c>
      <c r="H1158" s="2">
        <f t="shared" si="47"/>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42"/>
        <v>0</v>
      </c>
      <c r="H1159" s="2">
        <f t="shared" si="47"/>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42"/>
        <v>0</v>
      </c>
      <c r="H1160" s="2">
        <f t="shared" si="47"/>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42"/>
        <v>0</v>
      </c>
      <c r="H1161" s="2">
        <f t="shared" si="47"/>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42"/>
        <v>0</v>
      </c>
      <c r="H1163" s="2">
        <f t="shared" si="47"/>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42"/>
        <v>0</v>
      </c>
      <c r="H1164" s="2">
        <f t="shared" si="47"/>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42"/>
        <v>0</v>
      </c>
      <c r="H1165" s="2">
        <f t="shared" si="47"/>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42"/>
        <v>0</v>
      </c>
      <c r="H1166" s="2">
        <f t="shared" si="47"/>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42"/>
        <v>0</v>
      </c>
      <c r="H1167" s="2">
        <f t="shared" si="47"/>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42"/>
        <v>0</v>
      </c>
      <c r="H1168" s="2">
        <f t="shared" si="47"/>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42"/>
        <v>0</v>
      </c>
      <c r="H1169" s="2">
        <f t="shared" si="47"/>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42"/>
        <v>0</v>
      </c>
      <c r="H1170" s="2">
        <f t="shared" si="47"/>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42"/>
        <v>0</v>
      </c>
      <c r="H1171" s="2">
        <f t="shared" si="47"/>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42"/>
        <v>0</v>
      </c>
      <c r="H1172" s="2">
        <f t="shared" si="47"/>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42"/>
        <v>0</v>
      </c>
      <c r="H1173" s="2">
        <f t="shared" si="47"/>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42"/>
        <v>0</v>
      </c>
      <c r="H1174" s="2">
        <f t="shared" si="47"/>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42"/>
        <v>0</v>
      </c>
      <c r="H1175" s="2">
        <f t="shared" si="47"/>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42"/>
        <v>0</v>
      </c>
      <c r="H1176" s="2">
        <f t="shared" si="47"/>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42"/>
        <v>0</v>
      </c>
      <c r="H1177" s="2">
        <f t="shared" si="47"/>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42"/>
        <v>0</v>
      </c>
      <c r="H1178" s="2">
        <f t="shared" si="47"/>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42"/>
        <v>0</v>
      </c>
      <c r="H1179" s="2">
        <f t="shared" si="47"/>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42"/>
        <v>0</v>
      </c>
      <c r="H1180" s="2">
        <f t="shared" si="47"/>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42"/>
        <v>0</v>
      </c>
      <c r="H1181" s="2">
        <f t="shared" si="47"/>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42"/>
        <v>0</v>
      </c>
      <c r="H1182" s="2">
        <f t="shared" si="47"/>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42"/>
        <v>0</v>
      </c>
      <c r="H1183" s="2">
        <f t="shared" si="47"/>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42"/>
        <v>0</v>
      </c>
      <c r="H1184" s="2">
        <f t="shared" si="47"/>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42"/>
        <v>0</v>
      </c>
      <c r="H1185" s="2">
        <f t="shared" si="47"/>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42"/>
        <v>0</v>
      </c>
      <c r="H1186" s="2">
        <f t="shared" si="47"/>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42"/>
        <v>0</v>
      </c>
      <c r="H1187" s="2">
        <f t="shared" si="47"/>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42"/>
        <v>0</v>
      </c>
      <c r="H1188" s="2">
        <f t="shared" si="47"/>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42"/>
        <v>0</v>
      </c>
      <c r="H1189" s="2">
        <f t="shared" si="47"/>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ref="G1191:G1197" si="48">B1191/1000*C1191+B1191/500*D1191</f>
        <v>0</v>
      </c>
      <c r="H1191" s="2">
        <f t="shared" ref="H1191:H1197" si="49">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48"/>
        <v>0</v>
      </c>
      <c r="H1192" s="2">
        <f t="shared" si="49"/>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48"/>
        <v>0</v>
      </c>
      <c r="H1193" s="2">
        <f t="shared" si="49"/>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48"/>
        <v>0</v>
      </c>
      <c r="H1194" s="2">
        <f t="shared" si="49"/>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48"/>
        <v>0</v>
      </c>
      <c r="H1195" s="2">
        <f t="shared" si="49"/>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48"/>
        <v>0</v>
      </c>
      <c r="H1196" s="2">
        <f t="shared" si="49"/>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48"/>
        <v>0</v>
      </c>
      <c r="H1197" s="2">
        <f t="shared" si="49"/>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42"/>
        <v>0</v>
      </c>
      <c r="H1198" s="2">
        <f t="shared" si="47"/>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42"/>
        <v>0</v>
      </c>
      <c r="H1199" s="2">
        <f t="shared" si="47"/>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42"/>
        <v>0</v>
      </c>
      <c r="H1200" s="2">
        <f t="shared" si="47"/>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42"/>
        <v>0</v>
      </c>
      <c r="H1201" s="2">
        <f t="shared" si="47"/>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 t="shared" ref="G1202:G1206" si="50">B1202/1000*C1202+B1202/500*D1202</f>
        <v>0</v>
      </c>
      <c r="H1202" s="2">
        <f t="shared" ref="H1202:H1206" si="51">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 t="shared" si="50"/>
        <v>0</v>
      </c>
      <c r="H1203" s="2">
        <f t="shared" si="51"/>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 t="shared" si="50"/>
        <v>0</v>
      </c>
      <c r="H1204" s="2">
        <f t="shared" si="51"/>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 t="shared" si="50"/>
        <v>0</v>
      </c>
      <c r="H1205" s="2">
        <f t="shared" si="51"/>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 t="shared" si="50"/>
        <v>0</v>
      </c>
      <c r="H1206" s="2">
        <f t="shared" si="51"/>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42"/>
        <v>0</v>
      </c>
      <c r="H1207" s="2">
        <f t="shared" si="47"/>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42"/>
        <v>0</v>
      </c>
      <c r="H1208" s="2">
        <f t="shared" si="47"/>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42"/>
        <v>0</v>
      </c>
      <c r="H1209" s="2">
        <f t="shared" si="47"/>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42"/>
        <v>0</v>
      </c>
      <c r="H1210" s="2">
        <f t="shared" si="47"/>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42"/>
        <v>0</v>
      </c>
      <c r="H1211" s="2">
        <f t="shared" si="47"/>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42"/>
        <v>0</v>
      </c>
      <c r="H1212" s="2">
        <f t="shared" si="47"/>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42"/>
        <v>0</v>
      </c>
      <c r="H1213" s="2">
        <f t="shared" si="47"/>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42"/>
        <v>0</v>
      </c>
      <c r="H1214" s="2">
        <f t="shared" si="47"/>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42"/>
        <v>0</v>
      </c>
      <c r="H1215" s="2">
        <f t="shared" si="47"/>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42"/>
        <v>0</v>
      </c>
      <c r="H1216" s="2">
        <f t="shared" si="47"/>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42"/>
        <v>0</v>
      </c>
      <c r="H1217" s="2">
        <f t="shared" si="47"/>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42"/>
        <v>0</v>
      </c>
      <c r="H1218" s="2">
        <f t="shared" si="47"/>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42"/>
        <v>0</v>
      </c>
      <c r="H1219" s="2">
        <f t="shared" si="47"/>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42"/>
        <v>0</v>
      </c>
      <c r="H1220" s="2">
        <f t="shared" si="47"/>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42"/>
        <v>0</v>
      </c>
      <c r="H1221" s="2">
        <f t="shared" si="47"/>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42"/>
        <v>0</v>
      </c>
      <c r="H1222" s="2">
        <f t="shared" si="47"/>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42"/>
        <v>0</v>
      </c>
      <c r="H1223" s="2">
        <f t="shared" si="47"/>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42"/>
        <v>0</v>
      </c>
      <c r="H1224" s="2">
        <f t="shared" si="47"/>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42"/>
        <v>0</v>
      </c>
      <c r="H1225" s="2">
        <f t="shared" si="47"/>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42"/>
        <v>0</v>
      </c>
      <c r="H1226" s="2">
        <f t="shared" si="47"/>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42"/>
        <v>0</v>
      </c>
      <c r="H1227" s="2">
        <f t="shared" si="47"/>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42"/>
        <v>0</v>
      </c>
      <c r="H1228" s="2">
        <f t="shared" si="47"/>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42"/>
        <v>0</v>
      </c>
      <c r="H1229" s="2">
        <f t="shared" si="47"/>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42"/>
        <v>0</v>
      </c>
      <c r="H1230" s="2">
        <f t="shared" si="47"/>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42"/>
        <v>0</v>
      </c>
      <c r="H1231" s="2">
        <f t="shared" si="47"/>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42"/>
        <v>0</v>
      </c>
      <c r="H1232" s="2">
        <f t="shared" si="47"/>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42"/>
        <v>0</v>
      </c>
      <c r="H1233" s="2">
        <f t="shared" si="47"/>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42"/>
        <v>0</v>
      </c>
      <c r="H1234" s="2">
        <f t="shared" si="47"/>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42"/>
        <v>0</v>
      </c>
      <c r="H1235" s="2">
        <f t="shared" si="47"/>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42"/>
        <v>0</v>
      </c>
      <c r="H1236" s="2">
        <f t="shared" si="47"/>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42"/>
        <v>0</v>
      </c>
      <c r="H1237" s="2">
        <f t="shared" si="47"/>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42"/>
        <v>0</v>
      </c>
      <c r="H1238" s="2">
        <f t="shared" si="47"/>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42"/>
        <v>0</v>
      </c>
      <c r="H1239" s="2">
        <f t="shared" si="47"/>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42"/>
        <v>0</v>
      </c>
      <c r="H1240" s="2">
        <f t="shared" si="47"/>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42"/>
        <v>0</v>
      </c>
      <c r="H1241" s="2">
        <f t="shared" si="47"/>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42"/>
        <v>0</v>
      </c>
      <c r="H1242" s="2">
        <f t="shared" si="47"/>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42"/>
        <v>0</v>
      </c>
      <c r="H1243" s="2">
        <f t="shared" si="47"/>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42"/>
        <v>0</v>
      </c>
      <c r="H1244" s="2">
        <f t="shared" si="47"/>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42"/>
        <v>0</v>
      </c>
      <c r="H1245" s="2">
        <f t="shared" si="47"/>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42"/>
        <v>0</v>
      </c>
      <c r="H1246" s="2">
        <f t="shared" si="47"/>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42"/>
        <v>0</v>
      </c>
      <c r="H1247" s="2">
        <f t="shared" si="47"/>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42"/>
        <v>0</v>
      </c>
      <c r="H1248" s="2">
        <f t="shared" si="47"/>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42"/>
        <v>0</v>
      </c>
      <c r="H1249" s="2">
        <f t="shared" si="47"/>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42"/>
        <v>0</v>
      </c>
      <c r="H1250" s="2">
        <f t="shared" si="47"/>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 t="shared" ref="G1251" si="52">B1251/1000*C1251+B1251/500*D1251</f>
        <v>0</v>
      </c>
      <c r="H1251" s="2">
        <f t="shared" ref="H1251" si="53">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42"/>
        <v>0</v>
      </c>
      <c r="H1252" s="2">
        <f t="shared" si="47"/>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42"/>
        <v>0</v>
      </c>
      <c r="H1253" s="2">
        <f t="shared" si="47"/>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42"/>
        <v>0</v>
      </c>
      <c r="H1254" s="2">
        <f t="shared" si="47"/>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42"/>
        <v>0</v>
      </c>
      <c r="H1255" s="2">
        <f t="shared" si="47"/>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42"/>
        <v>0</v>
      </c>
      <c r="H1256" s="2">
        <f t="shared" si="47"/>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42"/>
        <v>0</v>
      </c>
      <c r="H1257" s="2">
        <f t="shared" si="47"/>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42"/>
        <v>0</v>
      </c>
      <c r="H1258" s="2">
        <f t="shared" si="47"/>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42"/>
        <v>0</v>
      </c>
      <c r="H1259" s="2">
        <f t="shared" si="47"/>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42"/>
        <v>0</v>
      </c>
      <c r="H1260" s="2">
        <f t="shared" si="47"/>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42"/>
        <v>0</v>
      </c>
      <c r="H1261" s="2">
        <f t="shared" si="47"/>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42"/>
        <v>0</v>
      </c>
      <c r="H1262" s="2">
        <f t="shared" si="47"/>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42"/>
        <v>0</v>
      </c>
      <c r="H1263" s="2">
        <f t="shared" si="47"/>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42"/>
        <v>0</v>
      </c>
      <c r="H1264" s="2">
        <f t="shared" si="47"/>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42"/>
        <v>0</v>
      </c>
      <c r="H1265" s="2">
        <f t="shared" si="47"/>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42"/>
        <v>0</v>
      </c>
      <c r="H1266" s="2">
        <f t="shared" si="47"/>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si="42"/>
        <v>0</v>
      </c>
      <c r="H1267" s="2">
        <f t="shared" si="47"/>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ref="G1269:G1277" si="54">B1269/1000*C1269+B1269/500*D1269</f>
        <v>0</v>
      </c>
      <c r="H1269" s="2">
        <f t="shared" ref="H1269:H1277" si="55">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54"/>
        <v>0</v>
      </c>
      <c r="H1270" s="2">
        <f t="shared" si="55"/>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54"/>
        <v>0</v>
      </c>
      <c r="H1271" s="2">
        <f t="shared" si="55"/>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54"/>
        <v>0</v>
      </c>
      <c r="H1272" s="2">
        <f t="shared" si="55"/>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54"/>
        <v>0</v>
      </c>
      <c r="H1273" s="2">
        <f t="shared" si="55"/>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54"/>
        <v>0</v>
      </c>
      <c r="H1274" s="2">
        <f t="shared" si="55"/>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54"/>
        <v>0</v>
      </c>
      <c r="H1275" s="2">
        <f t="shared" si="55"/>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54"/>
        <v>0</v>
      </c>
      <c r="H1276" s="2">
        <f t="shared" si="55"/>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54"/>
        <v>0</v>
      </c>
      <c r="H1277" s="2">
        <f t="shared" si="55"/>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42"/>
        <v>0</v>
      </c>
      <c r="H1278" s="2">
        <f t="shared" si="47"/>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ref="G1279:G1294" si="56">B1279/1000*C1279+B1279/500*D1279</f>
        <v>0</v>
      </c>
      <c r="H1279" s="2">
        <f t="shared" ref="H1279:H1294" si="57">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56"/>
        <v>0</v>
      </c>
      <c r="H1280" s="2">
        <f t="shared" si="57"/>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56"/>
        <v>0</v>
      </c>
      <c r="H1281" s="2">
        <f t="shared" si="57"/>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56"/>
        <v>0</v>
      </c>
      <c r="H1282" s="2">
        <f t="shared" si="57"/>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56"/>
        <v>0</v>
      </c>
      <c r="H1283" s="2">
        <f t="shared" si="57"/>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56"/>
        <v>0</v>
      </c>
      <c r="H1284" s="2">
        <f t="shared" si="57"/>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56"/>
        <v>0</v>
      </c>
      <c r="H1285" s="2">
        <f t="shared" si="57"/>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56"/>
        <v>0</v>
      </c>
      <c r="H1286" s="2">
        <f t="shared" si="57"/>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56"/>
        <v>0</v>
      </c>
      <c r="H1287" s="2">
        <f t="shared" si="57"/>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56"/>
        <v>0</v>
      </c>
      <c r="H1288" s="2">
        <f t="shared" si="57"/>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56"/>
        <v>0</v>
      </c>
      <c r="H1289" s="2">
        <f t="shared" si="57"/>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56"/>
        <v>0</v>
      </c>
      <c r="H1290" s="2">
        <f t="shared" si="57"/>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56"/>
        <v>0</v>
      </c>
      <c r="H1291" s="2">
        <f t="shared" si="57"/>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56"/>
        <v>0</v>
      </c>
      <c r="H1292" s="2">
        <f t="shared" si="57"/>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56"/>
        <v>0</v>
      </c>
      <c r="H1293" s="2">
        <f t="shared" si="57"/>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56"/>
        <v>0</v>
      </c>
      <c r="H1294" s="2">
        <f t="shared" si="57"/>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42"/>
        <v>0</v>
      </c>
      <c r="H1295" s="2">
        <f t="shared" si="47"/>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 t="shared" ref="G1296:G1299" si="58">B1296/1000*C1296+B1296/500*D1296</f>
        <v>0</v>
      </c>
      <c r="H1296" s="2">
        <f t="shared" ref="H1296:H1299" si="59">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 t="shared" si="58"/>
        <v>0</v>
      </c>
      <c r="H1297" s="2">
        <f t="shared" si="59"/>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 t="shared" si="58"/>
        <v>0</v>
      </c>
      <c r="H1298" s="2">
        <f t="shared" si="59"/>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 t="shared" si="58"/>
        <v>0</v>
      </c>
      <c r="H1299" s="2">
        <f t="shared" si="59"/>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42"/>
        <v>0</v>
      </c>
      <c r="H1300" s="2">
        <f t="shared" si="47"/>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42"/>
        <v>0</v>
      </c>
      <c r="H1301" s="2">
        <f t="shared" si="47"/>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42"/>
        <v>0</v>
      </c>
      <c r="H1302" s="2">
        <f t="shared" si="47"/>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42"/>
        <v>0</v>
      </c>
      <c r="H1303" s="2">
        <f t="shared" si="47"/>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42"/>
        <v>0</v>
      </c>
      <c r="H1304" s="2">
        <f t="shared" si="47"/>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42"/>
        <v>0</v>
      </c>
      <c r="H1305" s="2">
        <f t="shared" si="47"/>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42"/>
        <v>0</v>
      </c>
      <c r="H1306" s="2">
        <f t="shared" si="47"/>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 t="shared" ref="G1307" si="60">B1307/1000*C1307+B1307/500*D1307</f>
        <v>0</v>
      </c>
      <c r="H1307" s="2">
        <f t="shared" ref="H1307" si="61">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ref="G1308:G1581" si="62">B1308/1000*C1308+B1308/500*D1308</f>
        <v>0</v>
      </c>
      <c r="H1308" s="2">
        <f t="shared" si="47"/>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62"/>
        <v>0</v>
      </c>
      <c r="H1309" s="2">
        <f t="shared" si="47"/>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 t="shared" ref="G1310" si="63">B1310/1000*C1310+B1310/500*D1310</f>
        <v>0</v>
      </c>
      <c r="H1310" s="2">
        <f t="shared" ref="H1310" si="64">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62"/>
        <v>0</v>
      </c>
      <c r="H1311" s="2">
        <f t="shared" si="47"/>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62"/>
        <v>0</v>
      </c>
      <c r="H1312" s="2">
        <f t="shared" si="47"/>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62"/>
        <v>0</v>
      </c>
      <c r="H1313" s="2">
        <f t="shared" si="47"/>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62"/>
        <v>0</v>
      </c>
      <c r="H1314" s="2">
        <f t="shared" si="47"/>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62"/>
        <v>0</v>
      </c>
      <c r="H1315" s="2">
        <f t="shared" si="47"/>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ref="G1316:G1325" si="65">B1316/1000*C1316+B1316/500*D1316</f>
        <v>0</v>
      </c>
      <c r="H1316" s="2">
        <f t="shared" ref="H1316:H1325" si="66">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65"/>
        <v>0</v>
      </c>
      <c r="H1317" s="2">
        <f t="shared" si="66"/>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65"/>
        <v>0</v>
      </c>
      <c r="H1318" s="2">
        <f t="shared" si="66"/>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65"/>
        <v>0</v>
      </c>
      <c r="H1319" s="2">
        <f t="shared" si="66"/>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65"/>
        <v>0</v>
      </c>
      <c r="H1320" s="2">
        <f t="shared" si="66"/>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65"/>
        <v>0</v>
      </c>
      <c r="H1321" s="2">
        <f t="shared" si="66"/>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65"/>
        <v>0</v>
      </c>
      <c r="H1322" s="2">
        <f t="shared" si="66"/>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65"/>
        <v>0</v>
      </c>
      <c r="H1323" s="2">
        <f t="shared" si="66"/>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65"/>
        <v>0</v>
      </c>
      <c r="H1324" s="2">
        <f t="shared" si="66"/>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65"/>
        <v>0</v>
      </c>
      <c r="H1325" s="2">
        <f t="shared" si="66"/>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ref="G1326:G1337" si="67">B1326/1000*C1326+B1326/500*D1326</f>
        <v>0</v>
      </c>
      <c r="H1326" s="2">
        <f t="shared" ref="H1326:H1337" si="68">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67"/>
        <v>0</v>
      </c>
      <c r="H1327" s="2">
        <f t="shared" si="68"/>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67"/>
        <v>0</v>
      </c>
      <c r="H1328" s="2">
        <f t="shared" si="68"/>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67"/>
        <v>0</v>
      </c>
      <c r="H1329" s="2">
        <f t="shared" si="68"/>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67"/>
        <v>0</v>
      </c>
      <c r="H1330" s="2">
        <f t="shared" si="68"/>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si="67"/>
        <v>0</v>
      </c>
      <c r="H1331" s="2">
        <f t="shared" si="68"/>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67"/>
        <v>0</v>
      </c>
      <c r="H1332" s="2">
        <f t="shared" si="68"/>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67"/>
        <v>0</v>
      </c>
      <c r="H1333" s="2">
        <f t="shared" si="68"/>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67"/>
        <v>0</v>
      </c>
      <c r="H1334" s="2">
        <f t="shared" si="68"/>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67"/>
        <v>0</v>
      </c>
      <c r="H1335" s="2">
        <f t="shared" si="68"/>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67"/>
        <v>0</v>
      </c>
      <c r="H1336" s="2">
        <f t="shared" si="68"/>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67"/>
        <v>0</v>
      </c>
      <c r="H1337" s="2">
        <f t="shared" si="68"/>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62"/>
        <v>0</v>
      </c>
      <c r="H1338" s="2">
        <f t="shared" si="47"/>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62"/>
        <v>0</v>
      </c>
      <c r="H1339" s="2">
        <f t="shared" si="4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62"/>
        <v>0</v>
      </c>
      <c r="H1340" s="2">
        <f t="shared" si="4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62"/>
        <v>0</v>
      </c>
      <c r="H1341" s="2">
        <f t="shared" si="4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62"/>
        <v>0</v>
      </c>
      <c r="H1342" s="2">
        <f t="shared" si="4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62"/>
        <v>0</v>
      </c>
      <c r="H1343" s="2">
        <f t="shared" si="4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62"/>
        <v>0</v>
      </c>
      <c r="H1344" s="2">
        <f t="shared" si="4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62"/>
        <v>0</v>
      </c>
      <c r="H1345" s="2">
        <f t="shared" si="4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62"/>
        <v>0</v>
      </c>
      <c r="H1346" s="2">
        <f t="shared" si="4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62"/>
        <v>0</v>
      </c>
      <c r="H1347" s="2">
        <f t="shared" si="4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62"/>
        <v>0</v>
      </c>
      <c r="H1348" s="2">
        <f t="shared" si="4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62"/>
        <v>0</v>
      </c>
      <c r="H1349" s="2">
        <f t="shared" si="4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62"/>
        <v>0</v>
      </c>
      <c r="H1350" s="2">
        <f t="shared" si="4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62"/>
        <v>0</v>
      </c>
      <c r="H1351" s="2">
        <f t="shared" si="4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62"/>
        <v>0</v>
      </c>
      <c r="H1352" s="2">
        <f t="shared" si="4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62"/>
        <v>0</v>
      </c>
      <c r="H1353" s="2">
        <f t="shared" si="4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62"/>
        <v>0</v>
      </c>
      <c r="H1354" s="2">
        <f t="shared" si="4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62"/>
        <v>0</v>
      </c>
      <c r="H1355" s="2">
        <f t="shared" si="4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62"/>
        <v>0</v>
      </c>
      <c r="H1356" s="2">
        <f t="shared" si="4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62"/>
        <v>0</v>
      </c>
      <c r="H1357" s="2">
        <f t="shared" si="4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62"/>
        <v>0</v>
      </c>
      <c r="H1358" s="2">
        <f t="shared" si="4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62"/>
        <v>0</v>
      </c>
      <c r="H1359" s="2">
        <f t="shared" si="4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62"/>
        <v>0</v>
      </c>
      <c r="H1360" s="2">
        <f t="shared" si="4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62"/>
        <v>0</v>
      </c>
      <c r="H1361" s="2">
        <f t="shared" si="4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62"/>
        <v>0</v>
      </c>
      <c r="H1362" s="2">
        <f t="shared" si="4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62"/>
        <v>0</v>
      </c>
      <c r="H1363" s="2">
        <f t="shared" si="4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62"/>
        <v>0</v>
      </c>
      <c r="H1364" s="2">
        <f t="shared" si="4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62"/>
        <v>0</v>
      </c>
      <c r="H1365" s="2">
        <f t="shared" si="4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62"/>
        <v>0</v>
      </c>
      <c r="H1366" s="2">
        <f t="shared" si="4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 t="shared" ref="G1367:G1371" si="69">B1367/1000*C1367+B1367/500*D1367</f>
        <v>0</v>
      </c>
      <c r="H1367" s="2">
        <f t="shared" ref="H1367:H1371" si="70">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 t="shared" si="69"/>
        <v>0</v>
      </c>
      <c r="H1368" s="2">
        <f t="shared" si="70"/>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 t="shared" si="69"/>
        <v>0</v>
      </c>
      <c r="H1369" s="2">
        <f t="shared" si="70"/>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 t="shared" si="69"/>
        <v>0</v>
      </c>
      <c r="H1370" s="2">
        <f t="shared" si="70"/>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 t="shared" si="69"/>
        <v>0</v>
      </c>
      <c r="H1371" s="2">
        <f t="shared" si="70"/>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ref="G1372:G1389" si="71">B1372/1000*C1372+B1372/500*D1372</f>
        <v>0</v>
      </c>
      <c r="H1372" s="2">
        <f t="shared" ref="H1372:H1389" si="72">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71"/>
        <v>0</v>
      </c>
      <c r="H1373" s="2">
        <f t="shared" si="72"/>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71"/>
        <v>0</v>
      </c>
      <c r="H1374" s="2">
        <f t="shared" si="72"/>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71"/>
        <v>0</v>
      </c>
      <c r="H1375" s="2">
        <f t="shared" si="72"/>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71"/>
        <v>0</v>
      </c>
      <c r="H1376" s="2">
        <f t="shared" si="72"/>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71"/>
        <v>0</v>
      </c>
      <c r="H1377" s="2">
        <f t="shared" si="72"/>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71"/>
        <v>0</v>
      </c>
      <c r="H1378" s="2">
        <f t="shared" si="72"/>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71"/>
        <v>0</v>
      </c>
      <c r="H1379" s="2">
        <f t="shared" si="72"/>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71"/>
        <v>0</v>
      </c>
      <c r="H1380" s="2">
        <f t="shared" si="72"/>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71"/>
        <v>0</v>
      </c>
      <c r="H1381" s="2">
        <f t="shared" si="72"/>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71"/>
        <v>0</v>
      </c>
      <c r="H1382" s="2">
        <f t="shared" si="72"/>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71"/>
        <v>0</v>
      </c>
      <c r="H1383" s="2">
        <f t="shared" si="72"/>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71"/>
        <v>0</v>
      </c>
      <c r="H1384" s="2">
        <f t="shared" si="72"/>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71"/>
        <v>0</v>
      </c>
      <c r="H1385" s="2">
        <f t="shared" si="72"/>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71"/>
        <v>0</v>
      </c>
      <c r="H1386" s="2">
        <f t="shared" si="72"/>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71"/>
        <v>0</v>
      </c>
      <c r="H1387" s="2">
        <f t="shared" si="72"/>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71"/>
        <v>0</v>
      </c>
      <c r="H1388" s="2">
        <f t="shared" si="72"/>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71"/>
        <v>0</v>
      </c>
      <c r="H1389" s="2">
        <f t="shared" si="72"/>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ref="G1390:G1399" si="73">B1390/1000*C1390+B1390/500*D1390</f>
        <v>0</v>
      </c>
      <c r="H1390" s="2">
        <f t="shared" ref="H1390:H1399" si="74">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73"/>
        <v>0</v>
      </c>
      <c r="H1391" s="2">
        <f t="shared" si="74"/>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73"/>
        <v>0</v>
      </c>
      <c r="H1392" s="2">
        <f t="shared" si="74"/>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73"/>
        <v>0</v>
      </c>
      <c r="H1393" s="2">
        <f t="shared" si="74"/>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73"/>
        <v>0</v>
      </c>
      <c r="H1394" s="2">
        <f t="shared" si="74"/>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si="73"/>
        <v>0</v>
      </c>
      <c r="H1395" s="2">
        <f t="shared" si="74"/>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73"/>
        <v>0</v>
      </c>
      <c r="H1396" s="2">
        <f t="shared" si="74"/>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73"/>
        <v>0</v>
      </c>
      <c r="H1397" s="2">
        <f t="shared" si="74"/>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73"/>
        <v>0</v>
      </c>
      <c r="H1398" s="2">
        <f t="shared" si="74"/>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73"/>
        <v>0</v>
      </c>
      <c r="H1399" s="2">
        <f t="shared" si="74"/>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2">
        <v>152</v>
      </c>
      <c r="B1400" s="35">
        <v>390</v>
      </c>
      <c r="C1400" s="13">
        <f>BILANCA!D397</f>
        <v>0</v>
      </c>
      <c r="D1400" s="13">
        <f>BILANCA!E397</f>
        <v>0</v>
      </c>
      <c r="E1400" s="13">
        <v>0</v>
      </c>
      <c r="F1400" s="13">
        <v>0</v>
      </c>
      <c r="G1400" s="14">
        <f t="shared" si="62"/>
        <v>0</v>
      </c>
      <c r="H1400" s="14">
        <f t="shared" si="47"/>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62"/>
        <v>0</v>
      </c>
      <c r="H1401" s="7">
        <f t="shared" si="47"/>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62"/>
        <v>0</v>
      </c>
      <c r="H1402" s="2">
        <f t="shared" si="4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62"/>
        <v>0</v>
      </c>
      <c r="H1403" s="2">
        <f t="shared" si="4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62"/>
        <v>0</v>
      </c>
      <c r="H1404" s="2">
        <f t="shared" si="4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62"/>
        <v>0</v>
      </c>
      <c r="H1405" s="2">
        <f t="shared" si="4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62"/>
        <v>0</v>
      </c>
      <c r="H1406" s="2">
        <f t="shared" si="4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62"/>
        <v>0</v>
      </c>
      <c r="H1407" s="2">
        <f t="shared" si="4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62"/>
        <v>0</v>
      </c>
      <c r="H1408" s="2">
        <f t="shared" si="4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62"/>
        <v>0</v>
      </c>
      <c r="H1409" s="2">
        <f t="shared" si="4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62"/>
        <v>0</v>
      </c>
      <c r="H1410" s="2">
        <f t="shared" si="4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62"/>
        <v>0</v>
      </c>
      <c r="H1411" s="2">
        <f t="shared" si="4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62"/>
        <v>0</v>
      </c>
      <c r="H1412" s="2">
        <f t="shared" si="4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62"/>
        <v>0</v>
      </c>
      <c r="H1413" s="2">
        <f t="shared" si="4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62"/>
        <v>0</v>
      </c>
      <c r="H1414" s="2">
        <f t="shared" si="4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62"/>
        <v>0</v>
      </c>
      <c r="H1415" s="2">
        <f t="shared" si="4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62"/>
        <v>0</v>
      </c>
      <c r="H1416" s="2">
        <f t="shared" si="4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62"/>
        <v>0</v>
      </c>
      <c r="H1417" s="2">
        <f t="shared" si="4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62"/>
        <v>0</v>
      </c>
      <c r="H1418" s="2">
        <f t="shared" si="4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62"/>
        <v>0</v>
      </c>
      <c r="H1419" s="2">
        <f t="shared" si="4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62"/>
        <v>0</v>
      </c>
      <c r="H1420" s="2">
        <f t="shared" si="4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62"/>
        <v>0</v>
      </c>
      <c r="H1421" s="2">
        <f t="shared" si="4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62"/>
        <v>0</v>
      </c>
      <c r="H1422" s="2">
        <f t="shared" si="4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62"/>
        <v>0</v>
      </c>
      <c r="H1423" s="2">
        <f t="shared" si="4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62"/>
        <v>0</v>
      </c>
      <c r="H1424" s="2">
        <f t="shared" si="4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62"/>
        <v>0</v>
      </c>
      <c r="H1425" s="2">
        <f t="shared" si="4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62"/>
        <v>0</v>
      </c>
      <c r="H1426" s="2">
        <f t="shared" si="4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62"/>
        <v>0</v>
      </c>
      <c r="H1427" s="2">
        <f t="shared" si="4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62"/>
        <v>0</v>
      </c>
      <c r="H1428" s="2">
        <f t="shared" si="4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62"/>
        <v>0</v>
      </c>
      <c r="H1429" s="2">
        <f t="shared" si="4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62"/>
        <v>0</v>
      </c>
      <c r="H1430" s="2">
        <f t="shared" si="4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62"/>
        <v>0</v>
      </c>
      <c r="H1431" s="2">
        <f t="shared" si="4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62"/>
        <v>0</v>
      </c>
      <c r="H1432" s="2">
        <f t="shared" si="4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62"/>
        <v>0</v>
      </c>
      <c r="H1433" s="2">
        <f t="shared" si="4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62"/>
        <v>0</v>
      </c>
      <c r="H1434" s="2">
        <f t="shared" si="4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62"/>
        <v>0</v>
      </c>
      <c r="H1435" s="2">
        <f t="shared" si="47"/>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62"/>
        <v>0</v>
      </c>
      <c r="H1436" s="2">
        <f t="shared" si="47"/>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62"/>
        <v>0</v>
      </c>
      <c r="H1437" s="2">
        <f t="shared" si="47"/>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62"/>
        <v>0</v>
      </c>
      <c r="H1438" s="2">
        <f t="shared" si="47"/>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62"/>
        <v>0</v>
      </c>
      <c r="H1439" s="2">
        <f t="shared" si="47"/>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62"/>
        <v>0</v>
      </c>
      <c r="H1440" s="2">
        <f t="shared" ref="H1440:H1581" si="75">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62"/>
        <v>0</v>
      </c>
      <c r="H1441" s="2">
        <f t="shared" si="75"/>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62"/>
        <v>0</v>
      </c>
      <c r="H1442" s="2">
        <f t="shared" si="75"/>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62"/>
        <v>0</v>
      </c>
      <c r="H1443" s="2">
        <f t="shared" si="75"/>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62"/>
        <v>0</v>
      </c>
      <c r="H1444" s="2">
        <f t="shared" si="75"/>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62"/>
        <v>0</v>
      </c>
      <c r="H1445" s="2">
        <f t="shared" si="75"/>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62"/>
        <v>0</v>
      </c>
      <c r="H1446" s="2">
        <f t="shared" si="75"/>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62"/>
        <v>0</v>
      </c>
      <c r="H1447" s="2">
        <f t="shared" si="75"/>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62"/>
        <v>0</v>
      </c>
      <c r="H1448" s="2">
        <f t="shared" si="75"/>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62"/>
        <v>0</v>
      </c>
      <c r="H1449" s="2">
        <f t="shared" si="75"/>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62"/>
        <v>0</v>
      </c>
      <c r="H1450" s="2">
        <f t="shared" si="75"/>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62"/>
        <v>0</v>
      </c>
      <c r="H1451" s="2">
        <f t="shared" si="75"/>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62"/>
        <v>0</v>
      </c>
      <c r="H1452" s="2">
        <f t="shared" si="75"/>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62"/>
        <v>0</v>
      </c>
      <c r="H1453" s="2">
        <f t="shared" si="75"/>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62"/>
        <v>0</v>
      </c>
      <c r="H1454" s="2">
        <f t="shared" si="75"/>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62"/>
        <v>0</v>
      </c>
      <c r="H1455" s="2">
        <f t="shared" si="75"/>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62"/>
        <v>0</v>
      </c>
      <c r="H1456" s="2">
        <f t="shared" si="75"/>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62"/>
        <v>0</v>
      </c>
      <c r="H1457" s="2">
        <f t="shared" si="75"/>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62"/>
        <v>0</v>
      </c>
      <c r="H1458" s="2">
        <f t="shared" si="75"/>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si="62"/>
        <v>0</v>
      </c>
      <c r="H1459" s="2">
        <f t="shared" si="75"/>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62"/>
        <v>0</v>
      </c>
      <c r="H1460" s="2">
        <f t="shared" si="75"/>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62"/>
        <v>0</v>
      </c>
      <c r="H1461" s="2">
        <f t="shared" si="75"/>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62"/>
        <v>0</v>
      </c>
      <c r="H1462" s="2">
        <f t="shared" si="75"/>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62"/>
        <v>0</v>
      </c>
      <c r="H1463" s="2">
        <f t="shared" si="75"/>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62"/>
        <v>0</v>
      </c>
      <c r="H1464" s="2">
        <f t="shared" si="75"/>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62"/>
        <v>0</v>
      </c>
      <c r="H1465" s="2">
        <f t="shared" si="75"/>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62"/>
        <v>0</v>
      </c>
      <c r="H1466" s="2">
        <f t="shared" si="75"/>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62"/>
        <v>0</v>
      </c>
      <c r="H1467" s="2">
        <f t="shared" si="75"/>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62"/>
        <v>0</v>
      </c>
      <c r="H1468" s="2">
        <f t="shared" si="75"/>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62"/>
        <v>0</v>
      </c>
      <c r="H1469" s="2">
        <f t="shared" si="75"/>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62"/>
        <v>0</v>
      </c>
      <c r="H1470" s="2">
        <f t="shared" si="75"/>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62"/>
        <v>0</v>
      </c>
      <c r="H1471" s="2">
        <f t="shared" si="75"/>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62"/>
        <v>0</v>
      </c>
      <c r="H1472" s="2">
        <f t="shared" si="75"/>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62"/>
        <v>0</v>
      </c>
      <c r="H1473" s="2">
        <f t="shared" si="75"/>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62"/>
        <v>0</v>
      </c>
      <c r="H1474" s="2">
        <f t="shared" si="75"/>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62"/>
        <v>0</v>
      </c>
      <c r="H1475" s="2">
        <f t="shared" si="75"/>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62"/>
        <v>0</v>
      </c>
      <c r="H1476" s="2">
        <f t="shared" si="75"/>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62"/>
        <v>0</v>
      </c>
      <c r="H1477" s="2">
        <f t="shared" si="75"/>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62"/>
        <v>0</v>
      </c>
      <c r="H1478" s="2">
        <f t="shared" si="75"/>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62"/>
        <v>0</v>
      </c>
      <c r="H1479" s="2">
        <f t="shared" si="75"/>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62"/>
        <v>0</v>
      </c>
      <c r="H1480" s="2">
        <f t="shared" si="75"/>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62"/>
        <v>0</v>
      </c>
      <c r="H1481" s="2">
        <f t="shared" si="75"/>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62"/>
        <v>0</v>
      </c>
      <c r="H1482" s="2">
        <f t="shared" si="7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62"/>
        <v>0</v>
      </c>
      <c r="H1483" s="2">
        <f t="shared" si="75"/>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62"/>
        <v>0</v>
      </c>
      <c r="H1484" s="2">
        <f t="shared" si="75"/>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62"/>
        <v>0</v>
      </c>
      <c r="H1485" s="2">
        <f t="shared" si="75"/>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62"/>
        <v>0</v>
      </c>
      <c r="H1486" s="2">
        <f t="shared" si="75"/>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62"/>
        <v>0</v>
      </c>
      <c r="H1487" s="2">
        <f t="shared" si="7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62"/>
        <v>0</v>
      </c>
      <c r="H1488" s="2">
        <f t="shared" si="75"/>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62"/>
        <v>0</v>
      </c>
      <c r="H1489" s="2">
        <f t="shared" si="7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62"/>
        <v>0</v>
      </c>
      <c r="H1490" s="2">
        <f t="shared" si="7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62"/>
        <v>0</v>
      </c>
      <c r="H1491" s="2">
        <f t="shared" si="7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62"/>
        <v>0</v>
      </c>
      <c r="H1492" s="2">
        <f t="shared" si="7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62"/>
        <v>0</v>
      </c>
      <c r="H1493" s="2">
        <f t="shared" si="7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62"/>
        <v>0</v>
      </c>
      <c r="H1494" s="2">
        <f t="shared" si="7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62"/>
        <v>0</v>
      </c>
      <c r="H1495" s="2">
        <f t="shared" si="7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62"/>
        <v>0</v>
      </c>
      <c r="H1496" s="2">
        <f t="shared" si="7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62"/>
        <v>0</v>
      </c>
      <c r="H1497" s="2">
        <f t="shared" si="7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62"/>
        <v>0</v>
      </c>
      <c r="H1498" s="2">
        <f t="shared" si="7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62"/>
        <v>0</v>
      </c>
      <c r="H1499" s="2">
        <f t="shared" si="75"/>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62"/>
        <v>0</v>
      </c>
      <c r="H1500" s="2">
        <f t="shared" si="7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62"/>
        <v>0</v>
      </c>
      <c r="H1501" s="2">
        <f t="shared" si="75"/>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62"/>
        <v>0</v>
      </c>
      <c r="H1502" s="2">
        <f t="shared" si="75"/>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62"/>
        <v>0</v>
      </c>
      <c r="H1503" s="2">
        <f t="shared" si="75"/>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62"/>
        <v>0</v>
      </c>
      <c r="H1504" s="2">
        <f t="shared" si="75"/>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62"/>
        <v>0</v>
      </c>
      <c r="H1505" s="2">
        <f t="shared" si="7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62"/>
        <v>0</v>
      </c>
      <c r="H1506" s="2">
        <f t="shared" si="75"/>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62"/>
        <v>0</v>
      </c>
      <c r="H1507" s="2">
        <f t="shared" si="7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62"/>
        <v>0</v>
      </c>
      <c r="H1508" s="2">
        <f t="shared" si="7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62"/>
        <v>0</v>
      </c>
      <c r="H1509" s="2">
        <f t="shared" si="7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62"/>
        <v>0</v>
      </c>
      <c r="H1510" s="2">
        <f t="shared" si="7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62"/>
        <v>0</v>
      </c>
      <c r="H1511" s="2">
        <f t="shared" si="7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62"/>
        <v>0</v>
      </c>
      <c r="H1512" s="2">
        <f t="shared" si="7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62"/>
        <v>0</v>
      </c>
      <c r="H1513" s="2">
        <f t="shared" si="7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62"/>
        <v>0</v>
      </c>
      <c r="H1514" s="2">
        <f t="shared" si="7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62"/>
        <v>0</v>
      </c>
      <c r="H1515" s="2">
        <f t="shared" si="7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62"/>
        <v>0</v>
      </c>
      <c r="H1516" s="2">
        <f t="shared" si="7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62"/>
        <v>0</v>
      </c>
      <c r="H1517" s="2">
        <f t="shared" si="75"/>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62"/>
        <v>0</v>
      </c>
      <c r="H1518" s="2">
        <f t="shared" si="7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62"/>
        <v>0</v>
      </c>
      <c r="H1519" s="2">
        <f t="shared" si="7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62"/>
        <v>0</v>
      </c>
      <c r="H1520" s="2">
        <f t="shared" si="7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62"/>
        <v>0</v>
      </c>
      <c r="H1521" s="2">
        <f t="shared" si="7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62"/>
        <v>0</v>
      </c>
      <c r="H1522" s="2">
        <f t="shared" si="7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si="62"/>
        <v>0</v>
      </c>
      <c r="H1523" s="2">
        <f t="shared" si="7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62"/>
        <v>0</v>
      </c>
      <c r="H1524" s="2">
        <f t="shared" si="7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62"/>
        <v>0</v>
      </c>
      <c r="H1525" s="2">
        <f t="shared" si="7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62"/>
        <v>0</v>
      </c>
      <c r="H1526" s="2">
        <f t="shared" si="7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62"/>
        <v>0</v>
      </c>
      <c r="H1527" s="2">
        <f t="shared" si="7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62"/>
        <v>0</v>
      </c>
      <c r="H1528" s="2">
        <f t="shared" si="7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62"/>
        <v>0</v>
      </c>
      <c r="H1529" s="2">
        <f t="shared" si="7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62"/>
        <v>0</v>
      </c>
      <c r="H1530" s="2">
        <f t="shared" si="7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62"/>
        <v>0</v>
      </c>
      <c r="H1531" s="2">
        <f t="shared" si="7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62"/>
        <v>0</v>
      </c>
      <c r="H1532" s="2">
        <f t="shared" si="7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62"/>
        <v>0</v>
      </c>
      <c r="H1533" s="2">
        <f t="shared" si="7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62"/>
        <v>0</v>
      </c>
      <c r="H1534" s="2">
        <f t="shared" si="7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62"/>
        <v>0</v>
      </c>
      <c r="H1535" s="2">
        <f t="shared" si="7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62"/>
        <v>0</v>
      </c>
      <c r="H1536" s="2">
        <f t="shared" si="7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2">
        <v>154</v>
      </c>
      <c r="B1537" s="13">
        <v>137</v>
      </c>
      <c r="C1537" s="13">
        <f>'RAS-funkcijski'!D141</f>
        <v>0</v>
      </c>
      <c r="D1537" s="13">
        <f>'RAS-funkcijski'!E141</f>
        <v>0</v>
      </c>
      <c r="E1537" s="13">
        <v>0</v>
      </c>
      <c r="F1537" s="13">
        <v>0</v>
      </c>
      <c r="G1537" s="14">
        <f t="shared" si="62"/>
        <v>0</v>
      </c>
      <c r="H1537" s="14">
        <f t="shared" si="75"/>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62"/>
        <v>0</v>
      </c>
      <c r="H1538" s="7">
        <f t="shared" si="75"/>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62"/>
        <v>0</v>
      </c>
      <c r="H1539" s="2">
        <f t="shared" si="75"/>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62"/>
        <v>0</v>
      </c>
      <c r="H1540" s="2">
        <f t="shared" si="75"/>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62"/>
        <v>0</v>
      </c>
      <c r="H1541" s="2">
        <f t="shared" si="75"/>
        <v>0</v>
      </c>
      <c r="I1541" s="10">
        <f t="shared" ref="I1541:I1546" si="76">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62"/>
        <v>0</v>
      </c>
      <c r="H1542" s="2">
        <f t="shared" si="75"/>
        <v>0</v>
      </c>
      <c r="I1542" s="10">
        <f t="shared" si="76"/>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62"/>
        <v>0</v>
      </c>
      <c r="H1543" s="2">
        <f t="shared" si="75"/>
        <v>0</v>
      </c>
      <c r="I1543" s="10">
        <f t="shared" si="76"/>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62"/>
        <v>0</v>
      </c>
      <c r="H1544" s="2">
        <f t="shared" si="75"/>
        <v>0</v>
      </c>
      <c r="I1544" s="10">
        <f t="shared" si="76"/>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62"/>
        <v>0</v>
      </c>
      <c r="H1545" s="2">
        <f t="shared" si="75"/>
        <v>0</v>
      </c>
      <c r="I1545" s="10">
        <f t="shared" si="76"/>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62"/>
        <v>0</v>
      </c>
      <c r="H1546" s="2">
        <f t="shared" si="75"/>
        <v>0</v>
      </c>
      <c r="I1546" s="10">
        <f t="shared" si="76"/>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62"/>
        <v>0</v>
      </c>
      <c r="H1547" s="2">
        <f t="shared" si="75"/>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62"/>
        <v>0</v>
      </c>
      <c r="H1548" s="2">
        <f t="shared" si="75"/>
        <v>0</v>
      </c>
      <c r="I1548" s="10">
        <f t="shared" ref="I1548:I1554" si="77">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62"/>
        <v>0</v>
      </c>
      <c r="H1549" s="2">
        <f t="shared" si="75"/>
        <v>0</v>
      </c>
      <c r="I1549" s="10">
        <f t="shared" si="77"/>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62"/>
        <v>0</v>
      </c>
      <c r="H1550" s="2">
        <f t="shared" si="75"/>
        <v>0</v>
      </c>
      <c r="I1550" s="10">
        <f t="shared" si="77"/>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62"/>
        <v>0</v>
      </c>
      <c r="H1551" s="2">
        <f t="shared" si="75"/>
        <v>0</v>
      </c>
      <c r="I1551" s="10">
        <f t="shared" si="77"/>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62"/>
        <v>0</v>
      </c>
      <c r="H1552" s="2">
        <f t="shared" si="75"/>
        <v>0</v>
      </c>
      <c r="I1552" s="10">
        <f t="shared" si="77"/>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62"/>
        <v>0</v>
      </c>
      <c r="H1553" s="2">
        <f t="shared" si="75"/>
        <v>0</v>
      </c>
      <c r="I1553" s="10">
        <f t="shared" si="77"/>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62"/>
        <v>0</v>
      </c>
      <c r="H1554" s="2">
        <f t="shared" si="75"/>
        <v>0</v>
      </c>
      <c r="I1554" s="10">
        <f t="shared" si="77"/>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62"/>
        <v>0</v>
      </c>
      <c r="H1555" s="2">
        <f t="shared" si="75"/>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62"/>
        <v>0</v>
      </c>
      <c r="H1556" s="2">
        <f t="shared" si="75"/>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62"/>
        <v>0</v>
      </c>
      <c r="H1557" s="2">
        <f t="shared" si="75"/>
        <v>0</v>
      </c>
      <c r="I1557" s="10">
        <f t="shared" ref="I1557:I1562" si="78">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62"/>
        <v>0</v>
      </c>
      <c r="H1558" s="2">
        <f t="shared" si="75"/>
        <v>0</v>
      </c>
      <c r="I1558" s="10">
        <f t="shared" si="78"/>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62"/>
        <v>0</v>
      </c>
      <c r="H1559" s="2">
        <f t="shared" si="75"/>
        <v>0</v>
      </c>
      <c r="I1559" s="10">
        <f t="shared" si="78"/>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62"/>
        <v>0</v>
      </c>
      <c r="H1560" s="2">
        <f t="shared" si="75"/>
        <v>0</v>
      </c>
      <c r="I1560" s="10">
        <f t="shared" si="78"/>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62"/>
        <v>0</v>
      </c>
      <c r="H1561" s="2">
        <f t="shared" si="75"/>
        <v>0</v>
      </c>
      <c r="I1561" s="10">
        <f t="shared" si="78"/>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62"/>
        <v>0</v>
      </c>
      <c r="H1562" s="2">
        <f t="shared" si="75"/>
        <v>0</v>
      </c>
      <c r="I1562" s="10">
        <f t="shared" si="78"/>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62"/>
        <v>0</v>
      </c>
      <c r="H1563" s="2">
        <f t="shared" si="75"/>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62"/>
        <v>0</v>
      </c>
      <c r="H1564" s="2">
        <f t="shared" si="75"/>
        <v>0</v>
      </c>
      <c r="I1564" s="10">
        <f t="shared" ref="I1564:I1570" si="79">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62"/>
        <v>0</v>
      </c>
      <c r="H1565" s="2">
        <f t="shared" si="75"/>
        <v>0</v>
      </c>
      <c r="I1565" s="10">
        <f t="shared" si="79"/>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62"/>
        <v>0</v>
      </c>
      <c r="H1566" s="2">
        <f t="shared" si="75"/>
        <v>0</v>
      </c>
      <c r="I1566" s="10">
        <f t="shared" si="79"/>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62"/>
        <v>0</v>
      </c>
      <c r="H1567" s="2">
        <f t="shared" si="75"/>
        <v>0</v>
      </c>
      <c r="I1567" s="10">
        <f t="shared" si="79"/>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62"/>
        <v>0</v>
      </c>
      <c r="H1568" s="2">
        <f t="shared" si="75"/>
        <v>0</v>
      </c>
      <c r="I1568" s="10">
        <f t="shared" si="79"/>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62"/>
        <v>0</v>
      </c>
      <c r="H1569" s="2">
        <f t="shared" si="75"/>
        <v>0</v>
      </c>
      <c r="I1569" s="10">
        <f t="shared" si="79"/>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62"/>
        <v>0</v>
      </c>
      <c r="H1570" s="2">
        <f t="shared" si="75"/>
        <v>0</v>
      </c>
      <c r="I1570" s="10">
        <f t="shared" si="79"/>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62"/>
        <v>0</v>
      </c>
      <c r="H1571" s="2">
        <f t="shared" si="75"/>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62"/>
        <v>0</v>
      </c>
      <c r="H1572" s="2">
        <f t="shared" si="75"/>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62"/>
        <v>0</v>
      </c>
      <c r="H1573" s="2">
        <f t="shared" si="75"/>
        <v>0</v>
      </c>
      <c r="I1573" s="10">
        <f t="shared" ref="I1573:I1576" si="80">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62"/>
        <v>0</v>
      </c>
      <c r="H1574" s="2">
        <f t="shared" si="75"/>
        <v>0</v>
      </c>
      <c r="I1574" s="10">
        <f t="shared" si="80"/>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62"/>
        <v>0</v>
      </c>
      <c r="H1575" s="2">
        <f t="shared" si="75"/>
        <v>0</v>
      </c>
      <c r="I1575" s="10">
        <f t="shared" si="80"/>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62"/>
        <v>0</v>
      </c>
      <c r="H1576" s="2">
        <f t="shared" si="75"/>
        <v>0</v>
      </c>
      <c r="I1576" s="10">
        <f t="shared" si="80"/>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62"/>
        <v>0</v>
      </c>
      <c r="H1577" s="2">
        <f t="shared" si="75"/>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62"/>
        <v>0</v>
      </c>
      <c r="H1578" s="2">
        <f t="shared" si="75"/>
        <v>0</v>
      </c>
      <c r="I1578" s="10">
        <f t="shared" ref="I1578:I1581" si="81">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62"/>
        <v>0</v>
      </c>
      <c r="H1579" s="2">
        <f t="shared" si="75"/>
        <v>0</v>
      </c>
      <c r="I1579" s="10">
        <f t="shared" si="81"/>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62"/>
        <v>0</v>
      </c>
      <c r="H1580" s="2">
        <f t="shared" si="75"/>
        <v>0</v>
      </c>
      <c r="I1580" s="10">
        <f t="shared" si="81"/>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2">
        <v>156</v>
      </c>
      <c r="B1581" s="13">
        <v>44</v>
      </c>
      <c r="C1581" s="13">
        <f>'P-VRIO'!D48</f>
        <v>0</v>
      </c>
      <c r="D1581" s="13">
        <f>'P-VRIO'!E48</f>
        <v>0</v>
      </c>
      <c r="E1581" s="13">
        <v>0</v>
      </c>
      <c r="F1581" s="13">
        <v>0</v>
      </c>
      <c r="G1581" s="14">
        <f t="shared" si="62"/>
        <v>0</v>
      </c>
      <c r="H1581" s="14">
        <f t="shared" si="75"/>
        <v>0</v>
      </c>
      <c r="I1581" s="15">
        <f t="shared" si="81"/>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177385.95</v>
      </c>
      <c r="D1582" s="6"/>
      <c r="E1582" s="6">
        <v>0</v>
      </c>
      <c r="F1582" s="6">
        <v>0</v>
      </c>
      <c r="G1582" s="7">
        <f t="shared" ref="G1582:G1686" si="82">B1582/1000*C1582</f>
        <v>177.38595000000001</v>
      </c>
      <c r="H1582" s="7">
        <f t="shared" ref="H1582:H1686" si="83">ABS(C1582-ROUND(C1582,0))</f>
        <v>4.9999999988358468E-2</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2676534.98</v>
      </c>
      <c r="D1583" s="1">
        <v>0</v>
      </c>
      <c r="E1583" s="1">
        <v>0</v>
      </c>
      <c r="F1583" s="1">
        <v>0</v>
      </c>
      <c r="G1583" s="2">
        <f t="shared" si="82"/>
        <v>5353.0699599999998</v>
      </c>
      <c r="H1583" s="2">
        <f t="shared" si="83"/>
        <v>2.0000000018626451E-2</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0</v>
      </c>
      <c r="D1584" s="1">
        <v>0</v>
      </c>
      <c r="E1584" s="1">
        <v>0</v>
      </c>
      <c r="F1584" s="1">
        <v>0</v>
      </c>
      <c r="G1584" s="2">
        <f t="shared" si="82"/>
        <v>0</v>
      </c>
      <c r="H1584" s="2">
        <f t="shared" si="83"/>
        <v>0</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1552759.34</v>
      </c>
      <c r="D1585" s="1">
        <v>0</v>
      </c>
      <c r="E1585" s="1">
        <v>0</v>
      </c>
      <c r="F1585" s="1">
        <v>0</v>
      </c>
      <c r="G1585" s="2">
        <f t="shared" si="82"/>
        <v>6211.0373600000003</v>
      </c>
      <c r="H1585" s="2">
        <f t="shared" si="83"/>
        <v>0.34000000008381903</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302759.06</v>
      </c>
      <c r="D1586" s="1">
        <v>0</v>
      </c>
      <c r="E1586" s="1">
        <v>0</v>
      </c>
      <c r="F1586" s="1">
        <v>0</v>
      </c>
      <c r="G1586" s="2">
        <f t="shared" si="82"/>
        <v>1513.7953</v>
      </c>
      <c r="H1586" s="2">
        <f t="shared" si="83"/>
        <v>5.9999999997671694E-2</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1145907.67</v>
      </c>
      <c r="D1587" s="1">
        <v>0</v>
      </c>
      <c r="E1587" s="1">
        <v>0</v>
      </c>
      <c r="F1587" s="1">
        <v>0</v>
      </c>
      <c r="G1587" s="2">
        <f t="shared" si="82"/>
        <v>6875.4460199999994</v>
      </c>
      <c r="H1587" s="2">
        <f t="shared" si="83"/>
        <v>0.33000000007450581</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2858.96</v>
      </c>
      <c r="D1588" s="1">
        <v>0</v>
      </c>
      <c r="E1588" s="1">
        <v>0</v>
      </c>
      <c r="F1588" s="1">
        <v>0</v>
      </c>
      <c r="G1588" s="2">
        <f t="shared" si="82"/>
        <v>20.012720000000002</v>
      </c>
      <c r="H1588" s="2">
        <f t="shared" si="83"/>
        <v>3.999999999996362E-2</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0</v>
      </c>
      <c r="D1589" s="1">
        <v>0</v>
      </c>
      <c r="E1589" s="1">
        <v>0</v>
      </c>
      <c r="F1589" s="1">
        <v>0</v>
      </c>
      <c r="G1589" s="2">
        <f t="shared" si="82"/>
        <v>0</v>
      </c>
      <c r="H1589" s="2">
        <f t="shared" si="83"/>
        <v>0</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1415.87</v>
      </c>
      <c r="D1590" s="1">
        <v>0</v>
      </c>
      <c r="E1590" s="1">
        <v>0</v>
      </c>
      <c r="F1590" s="1">
        <v>0</v>
      </c>
      <c r="G1590" s="2">
        <f>B1590/1000*C1590</f>
        <v>12.742829999999998</v>
      </c>
      <c r="H1590" s="2">
        <f>ABS(C1590-ROUND(C1590,0))</f>
        <v>0.13000000000010914</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54817.78</v>
      </c>
      <c r="D1591" s="1">
        <v>0</v>
      </c>
      <c r="E1591" s="1">
        <v>0</v>
      </c>
      <c r="F1591" s="1">
        <v>0</v>
      </c>
      <c r="G1591" s="2">
        <f t="shared" si="82"/>
        <v>548.17780000000005</v>
      </c>
      <c r="H1591" s="2">
        <f t="shared" si="83"/>
        <v>0.22000000000116415</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45000</v>
      </c>
      <c r="D1592" s="1">
        <v>0</v>
      </c>
      <c r="E1592" s="1">
        <v>0</v>
      </c>
      <c r="F1592" s="1">
        <v>0</v>
      </c>
      <c r="G1592" s="2">
        <f t="shared" si="82"/>
        <v>494.99999999999994</v>
      </c>
      <c r="H1592" s="2">
        <f t="shared" si="83"/>
        <v>0</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0</v>
      </c>
      <c r="D1593" s="1">
        <v>0</v>
      </c>
      <c r="E1593" s="1">
        <v>0</v>
      </c>
      <c r="F1593" s="1">
        <v>0</v>
      </c>
      <c r="G1593" s="2">
        <f t="shared" si="82"/>
        <v>0</v>
      </c>
      <c r="H1593" s="2">
        <f t="shared" si="83"/>
        <v>0</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953297.94</v>
      </c>
      <c r="D1594" s="1">
        <v>0</v>
      </c>
      <c r="E1594" s="1">
        <v>0</v>
      </c>
      <c r="F1594" s="1">
        <v>0</v>
      </c>
      <c r="G1594" s="2">
        <f t="shared" si="82"/>
        <v>12392.873219999999</v>
      </c>
      <c r="H1594" s="2">
        <f t="shared" si="83"/>
        <v>6.0000000055879354E-2</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0.03</v>
      </c>
      <c r="D1595" s="1">
        <v>0</v>
      </c>
      <c r="E1595" s="1">
        <v>0</v>
      </c>
      <c r="F1595" s="1">
        <v>0</v>
      </c>
      <c r="G1595" s="2">
        <f t="shared" si="82"/>
        <v>4.2000000000000002E-4</v>
      </c>
      <c r="H1595" s="2">
        <f t="shared" si="83"/>
        <v>0.03</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82"/>
        <v>0</v>
      </c>
      <c r="H1596" s="2">
        <f t="shared" si="83"/>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82"/>
        <v>0</v>
      </c>
      <c r="H1597" s="2">
        <f t="shared" si="83"/>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82"/>
        <v>0</v>
      </c>
      <c r="H1598" s="2">
        <f t="shared" si="83"/>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0.03</v>
      </c>
      <c r="D1599" s="1">
        <v>0</v>
      </c>
      <c r="E1599" s="1">
        <v>0</v>
      </c>
      <c r="F1599" s="1">
        <v>0</v>
      </c>
      <c r="G1599" s="2">
        <f t="shared" si="82"/>
        <v>5.399999999999999E-4</v>
      </c>
      <c r="H1599" s="2">
        <f t="shared" si="83"/>
        <v>0.03</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82"/>
        <v>0</v>
      </c>
      <c r="H1600" s="2">
        <f t="shared" si="83"/>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170477.67</v>
      </c>
      <c r="D1601" s="1">
        <v>0</v>
      </c>
      <c r="E1601" s="1">
        <v>0</v>
      </c>
      <c r="F1601" s="1">
        <v>0</v>
      </c>
      <c r="G1601" s="2">
        <f t="shared" ref="G1601" si="84">B1601/1000*C1601</f>
        <v>3409.5534000000002</v>
      </c>
      <c r="H1601" s="2">
        <f t="shared" ref="H1601" si="85">ABS(C1601-ROUND(C1601,0))</f>
        <v>0.32999999998719431</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2626542.1799999997</v>
      </c>
      <c r="D1602" s="1">
        <v>0</v>
      </c>
      <c r="E1602" s="1">
        <v>0</v>
      </c>
      <c r="F1602" s="1">
        <v>0</v>
      </c>
      <c r="G1602" s="2">
        <f t="shared" si="82"/>
        <v>55157.385779999997</v>
      </c>
      <c r="H1602" s="2">
        <f t="shared" si="83"/>
        <v>0.17999999970197678</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0</v>
      </c>
      <c r="D1603" s="1">
        <v>0</v>
      </c>
      <c r="E1603" s="1">
        <v>0</v>
      </c>
      <c r="F1603" s="1">
        <v>0</v>
      </c>
      <c r="G1603" s="2">
        <f t="shared" si="82"/>
        <v>0</v>
      </c>
      <c r="H1603" s="2">
        <f t="shared" si="83"/>
        <v>0</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1621263.32</v>
      </c>
      <c r="D1604" s="1">
        <v>0</v>
      </c>
      <c r="E1604" s="1">
        <v>0</v>
      </c>
      <c r="F1604" s="1">
        <v>0</v>
      </c>
      <c r="G1604" s="2">
        <f t="shared" si="82"/>
        <v>37289.056360000002</v>
      </c>
      <c r="H1604" s="2">
        <f t="shared" si="83"/>
        <v>0.32000000006519258</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282356.34000000003</v>
      </c>
      <c r="D1605" s="1">
        <v>0</v>
      </c>
      <c r="E1605" s="1">
        <v>0</v>
      </c>
      <c r="F1605" s="1">
        <v>0</v>
      </c>
      <c r="G1605" s="2">
        <f t="shared" si="82"/>
        <v>6776.5521600000011</v>
      </c>
      <c r="H1605" s="2">
        <f t="shared" si="83"/>
        <v>0.34000000002561137</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1231046.67</v>
      </c>
      <c r="D1606" s="1">
        <v>0</v>
      </c>
      <c r="E1606" s="1">
        <v>0</v>
      </c>
      <c r="F1606" s="1">
        <v>0</v>
      </c>
      <c r="G1606" s="2">
        <f t="shared" si="82"/>
        <v>30776.16675</v>
      </c>
      <c r="H1606" s="2">
        <f t="shared" si="83"/>
        <v>0.33000000007450581</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4116.5600000000004</v>
      </c>
      <c r="D1607" s="1">
        <v>0</v>
      </c>
      <c r="E1607" s="1">
        <v>0</v>
      </c>
      <c r="F1607" s="1">
        <v>0</v>
      </c>
      <c r="G1607" s="2">
        <f t="shared" si="82"/>
        <v>107.03056000000001</v>
      </c>
      <c r="H1607" s="2">
        <f t="shared" si="83"/>
        <v>0.43999999999959982</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0</v>
      </c>
      <c r="D1608" s="1">
        <v>0</v>
      </c>
      <c r="E1608" s="1">
        <v>0</v>
      </c>
      <c r="F1608" s="1">
        <v>0</v>
      </c>
      <c r="G1608" s="2">
        <f t="shared" si="82"/>
        <v>0</v>
      </c>
      <c r="H1608" s="2">
        <f t="shared" si="83"/>
        <v>0</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1415.87</v>
      </c>
      <c r="D1609" s="1">
        <v>0</v>
      </c>
      <c r="E1609" s="1">
        <v>0</v>
      </c>
      <c r="F1609" s="1">
        <v>0</v>
      </c>
      <c r="G1609" s="2">
        <f>B1609/1000*C1609</f>
        <v>39.644359999999999</v>
      </c>
      <c r="H1609" s="2">
        <f>ABS(C1609-ROUND(C1609,0))</f>
        <v>0.13000000000010914</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48927.88</v>
      </c>
      <c r="D1610" s="1">
        <v>0</v>
      </c>
      <c r="E1610" s="1">
        <v>0</v>
      </c>
      <c r="F1610" s="1">
        <v>0</v>
      </c>
      <c r="G1610" s="2">
        <f t="shared" si="82"/>
        <v>1418.90852</v>
      </c>
      <c r="H1610" s="2">
        <f t="shared" si="83"/>
        <v>0.12000000000261934</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53400</v>
      </c>
      <c r="D1611" s="1">
        <v>0</v>
      </c>
      <c r="E1611" s="1">
        <v>0</v>
      </c>
      <c r="F1611" s="1">
        <v>0</v>
      </c>
      <c r="G1611" s="2">
        <f t="shared" si="82"/>
        <v>1602</v>
      </c>
      <c r="H1611" s="2">
        <f t="shared" si="83"/>
        <v>0</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0</v>
      </c>
      <c r="D1612" s="1">
        <v>0</v>
      </c>
      <c r="E1612" s="1">
        <v>0</v>
      </c>
      <c r="F1612" s="1">
        <v>0</v>
      </c>
      <c r="G1612" s="2">
        <f t="shared" si="82"/>
        <v>0</v>
      </c>
      <c r="H1612" s="2">
        <f t="shared" si="83"/>
        <v>0</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957607.94</v>
      </c>
      <c r="D1613" s="1">
        <v>0</v>
      </c>
      <c r="E1613" s="1">
        <v>0</v>
      </c>
      <c r="F1613" s="1">
        <v>0</v>
      </c>
      <c r="G1613" s="2">
        <f t="shared" si="82"/>
        <v>30643.45408</v>
      </c>
      <c r="H1613" s="2">
        <f t="shared" si="83"/>
        <v>6.0000000055879354E-2</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0</v>
      </c>
      <c r="D1614" s="1">
        <v>0</v>
      </c>
      <c r="E1614" s="1">
        <v>0</v>
      </c>
      <c r="F1614" s="1">
        <v>0</v>
      </c>
      <c r="G1614" s="2">
        <f t="shared" si="82"/>
        <v>0</v>
      </c>
      <c r="H1614" s="2">
        <f t="shared" si="83"/>
        <v>0</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82"/>
        <v>0</v>
      </c>
      <c r="H1615" s="2">
        <f t="shared" si="83"/>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82"/>
        <v>0</v>
      </c>
      <c r="H1616" s="2">
        <f t="shared" si="83"/>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82"/>
        <v>0</v>
      </c>
      <c r="H1617" s="2">
        <f t="shared" si="83"/>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0</v>
      </c>
      <c r="D1618" s="1">
        <v>0</v>
      </c>
      <c r="E1618" s="1">
        <v>0</v>
      </c>
      <c r="F1618" s="1">
        <v>0</v>
      </c>
      <c r="G1618" s="2">
        <f t="shared" si="82"/>
        <v>0</v>
      </c>
      <c r="H1618" s="2">
        <f t="shared" si="83"/>
        <v>0</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82"/>
        <v>0</v>
      </c>
      <c r="H1619" s="2">
        <f t="shared" si="83"/>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47670.92</v>
      </c>
      <c r="D1620" s="1">
        <v>0</v>
      </c>
      <c r="E1620" s="1">
        <v>0</v>
      </c>
      <c r="F1620" s="1">
        <v>0</v>
      </c>
      <c r="G1620" s="2">
        <f t="shared" ref="G1620" si="86">B1620/1000*C1620</f>
        <v>1859.16588</v>
      </c>
      <c r="H1620" s="2">
        <f t="shared" ref="H1620" si="87">ABS(C1620-ROUND(C1620,0))</f>
        <v>8.000000000174623E-2</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227378.75000000047</v>
      </c>
      <c r="D1621" s="1">
        <v>0</v>
      </c>
      <c r="E1621" s="1">
        <v>0</v>
      </c>
      <c r="F1621" s="1">
        <v>0</v>
      </c>
      <c r="G1621" s="2">
        <f t="shared" si="82"/>
        <v>9095.1500000000196</v>
      </c>
      <c r="H1621" s="2">
        <f t="shared" si="83"/>
        <v>0.24999999953433871</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170642.1</v>
      </c>
      <c r="D1622" s="1">
        <v>0</v>
      </c>
      <c r="E1622" s="1">
        <v>0</v>
      </c>
      <c r="F1622" s="1">
        <v>0</v>
      </c>
      <c r="G1622" s="2">
        <f t="shared" si="82"/>
        <v>6996.3261000000002</v>
      </c>
      <c r="H1622" s="2">
        <f t="shared" si="83"/>
        <v>0.10000000000582077</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0</v>
      </c>
      <c r="D1623" s="1">
        <v>0</v>
      </c>
      <c r="E1623" s="1">
        <v>0</v>
      </c>
      <c r="F1623" s="1">
        <v>0</v>
      </c>
      <c r="G1623" s="2">
        <f t="shared" si="82"/>
        <v>0</v>
      </c>
      <c r="H1623" s="2">
        <f t="shared" si="83"/>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0</v>
      </c>
      <c r="D1624" s="1">
        <v>0</v>
      </c>
      <c r="E1624" s="1">
        <v>0</v>
      </c>
      <c r="F1624" s="1">
        <v>0</v>
      </c>
      <c r="G1624" s="2">
        <f t="shared" si="82"/>
        <v>0</v>
      </c>
      <c r="H1624" s="2">
        <f t="shared" si="83"/>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82"/>
        <v>0</v>
      </c>
      <c r="H1625" s="2">
        <f t="shared" si="83"/>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82"/>
        <v>0</v>
      </c>
      <c r="H1626" s="2">
        <f t="shared" si="83"/>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82"/>
        <v>0</v>
      </c>
      <c r="H1627" s="2">
        <f t="shared" si="83"/>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40899.69</v>
      </c>
      <c r="D1628" s="1">
        <v>0</v>
      </c>
      <c r="E1628" s="1">
        <v>0</v>
      </c>
      <c r="F1628" s="1">
        <v>0</v>
      </c>
      <c r="G1628" s="2">
        <f t="shared" si="82"/>
        <v>1922.2854300000001</v>
      </c>
      <c r="H1628" s="2">
        <f t="shared" si="83"/>
        <v>0.30999999999767169</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1815.81</v>
      </c>
      <c r="D1629" s="1">
        <v>0</v>
      </c>
      <c r="E1629" s="1">
        <v>0</v>
      </c>
      <c r="F1629" s="1">
        <v>0</v>
      </c>
      <c r="G1629" s="2">
        <f t="shared" si="82"/>
        <v>87.158879999999996</v>
      </c>
      <c r="H1629" s="2">
        <f t="shared" si="83"/>
        <v>0.19000000000005457</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331.81</v>
      </c>
      <c r="D1630" s="1">
        <v>0</v>
      </c>
      <c r="E1630" s="1">
        <v>0</v>
      </c>
      <c r="F1630" s="1">
        <v>0</v>
      </c>
      <c r="G1630" s="2">
        <f t="shared" si="82"/>
        <v>16.258690000000001</v>
      </c>
      <c r="H1630" s="2">
        <f t="shared" si="83"/>
        <v>0.18999999999999773</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1484</v>
      </c>
      <c r="D1631" s="1">
        <v>0</v>
      </c>
      <c r="E1631" s="1">
        <v>0</v>
      </c>
      <c r="F1631" s="1">
        <v>0</v>
      </c>
      <c r="G1631" s="2">
        <f t="shared" si="82"/>
        <v>74.2</v>
      </c>
      <c r="H1631" s="2">
        <f t="shared" si="83"/>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0</v>
      </c>
      <c r="D1632" s="1">
        <v>0</v>
      </c>
      <c r="E1632" s="1">
        <v>0</v>
      </c>
      <c r="F1632" s="1">
        <v>0</v>
      </c>
      <c r="G1632" s="2">
        <f t="shared" si="82"/>
        <v>0</v>
      </c>
      <c r="H1632" s="2">
        <f t="shared" si="83"/>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82"/>
        <v>0</v>
      </c>
      <c r="H1633" s="2">
        <f t="shared" si="83"/>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17921.440000000002</v>
      </c>
      <c r="D1634" s="1">
        <v>0</v>
      </c>
      <c r="E1634" s="1">
        <v>0</v>
      </c>
      <c r="F1634" s="1">
        <v>0</v>
      </c>
      <c r="G1634" s="2">
        <f t="shared" si="82"/>
        <v>949.83632000000011</v>
      </c>
      <c r="H1634" s="2">
        <f t="shared" si="83"/>
        <v>0.44000000000232831</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12496.84</v>
      </c>
      <c r="D1635" s="1">
        <v>0</v>
      </c>
      <c r="E1635" s="1">
        <v>0</v>
      </c>
      <c r="F1635" s="1">
        <v>0</v>
      </c>
      <c r="G1635" s="2">
        <f t="shared" si="82"/>
        <v>674.82935999999995</v>
      </c>
      <c r="H1635" s="2">
        <f t="shared" si="83"/>
        <v>0.15999999999985448</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633.85</v>
      </c>
      <c r="D1636" s="1">
        <v>0</v>
      </c>
      <c r="E1636" s="1">
        <v>0</v>
      </c>
      <c r="F1636" s="1">
        <v>0</v>
      </c>
      <c r="G1636" s="2">
        <f t="shared" si="82"/>
        <v>34.861750000000001</v>
      </c>
      <c r="H1636" s="2">
        <f t="shared" si="83"/>
        <v>0.14999999999997726</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301.41000000000003</v>
      </c>
      <c r="D1637" s="1">
        <v>0</v>
      </c>
      <c r="E1637" s="1">
        <v>0</v>
      </c>
      <c r="F1637" s="1">
        <v>0</v>
      </c>
      <c r="G1637" s="2">
        <f t="shared" si="82"/>
        <v>16.878960000000003</v>
      </c>
      <c r="H1637" s="2">
        <f t="shared" si="83"/>
        <v>0.41000000000002501</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4489.34</v>
      </c>
      <c r="D1638" s="1">
        <v>0</v>
      </c>
      <c r="E1638" s="1">
        <v>0</v>
      </c>
      <c r="F1638" s="1">
        <v>0</v>
      </c>
      <c r="G1638" s="2">
        <f t="shared" si="82"/>
        <v>255.89238000000003</v>
      </c>
      <c r="H1638" s="2">
        <f t="shared" si="83"/>
        <v>0.34000000000014552</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182.97</v>
      </c>
      <c r="D1639" s="1">
        <v>0</v>
      </c>
      <c r="E1639" s="1">
        <v>0</v>
      </c>
      <c r="F1639" s="1">
        <v>0</v>
      </c>
      <c r="G1639" s="2">
        <f t="shared" si="82"/>
        <v>10.612260000000001</v>
      </c>
      <c r="H1639" s="2">
        <f t="shared" si="83"/>
        <v>3.0000000000001137E-2</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29.79</v>
      </c>
      <c r="D1640" s="1">
        <v>0</v>
      </c>
      <c r="E1640" s="1">
        <v>0</v>
      </c>
      <c r="F1640" s="1">
        <v>0</v>
      </c>
      <c r="G1640" s="2">
        <f t="shared" si="82"/>
        <v>1.7576099999999999</v>
      </c>
      <c r="H1640" s="2">
        <f t="shared" si="83"/>
        <v>0.21000000000000085</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10.88</v>
      </c>
      <c r="D1641" s="1">
        <v>0</v>
      </c>
      <c r="E1641" s="1">
        <v>0</v>
      </c>
      <c r="F1641" s="1">
        <v>0</v>
      </c>
      <c r="G1641" s="2">
        <f t="shared" si="82"/>
        <v>0.65280000000000005</v>
      </c>
      <c r="H1641" s="2">
        <f t="shared" si="83"/>
        <v>0.11999999999999922</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3.98</v>
      </c>
      <c r="D1642" s="1">
        <v>0</v>
      </c>
      <c r="E1642" s="1">
        <v>0</v>
      </c>
      <c r="F1642" s="1">
        <v>0</v>
      </c>
      <c r="G1642" s="2">
        <f t="shared" si="82"/>
        <v>0.24278</v>
      </c>
      <c r="H1642" s="2">
        <f t="shared" si="83"/>
        <v>2.0000000000000018E-2</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138.32</v>
      </c>
      <c r="D1643" s="1">
        <v>0</v>
      </c>
      <c r="E1643" s="1">
        <v>0</v>
      </c>
      <c r="F1643" s="1">
        <v>0</v>
      </c>
      <c r="G1643" s="2">
        <f t="shared" si="82"/>
        <v>8.5758399999999995</v>
      </c>
      <c r="H1643" s="2">
        <f t="shared" si="83"/>
        <v>0.31999999999999318</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82"/>
        <v>0</v>
      </c>
      <c r="H1644" s="2">
        <f t="shared" si="83"/>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82"/>
        <v>0</v>
      </c>
      <c r="H1645" s="2">
        <f t="shared" si="83"/>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si="82"/>
        <v>0</v>
      </c>
      <c r="H1646" s="2">
        <f t="shared" si="83"/>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82"/>
        <v>0</v>
      </c>
      <c r="H1647" s="2">
        <f t="shared" si="83"/>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82"/>
        <v>0</v>
      </c>
      <c r="H1648" s="2">
        <f t="shared" si="83"/>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0</v>
      </c>
      <c r="D1649" s="1">
        <v>0</v>
      </c>
      <c r="E1649" s="1">
        <v>0</v>
      </c>
      <c r="F1649" s="1">
        <v>0</v>
      </c>
      <c r="G1649" s="2">
        <f t="shared" ref="G1649:G1653" si="88">B1649/1000*C1649</f>
        <v>0</v>
      </c>
      <c r="H1649" s="2">
        <f t="shared" ref="H1649:H1653" si="89">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0</v>
      </c>
      <c r="D1650" s="1">
        <v>0</v>
      </c>
      <c r="E1650" s="1">
        <v>0</v>
      </c>
      <c r="F1650" s="1">
        <v>0</v>
      </c>
      <c r="G1650" s="2">
        <f t="shared" si="88"/>
        <v>0</v>
      </c>
      <c r="H1650" s="2">
        <f t="shared" si="89"/>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0</v>
      </c>
      <c r="D1651" s="1">
        <v>0</v>
      </c>
      <c r="E1651" s="1">
        <v>0</v>
      </c>
      <c r="F1651" s="1">
        <v>0</v>
      </c>
      <c r="G1651" s="2">
        <f t="shared" si="88"/>
        <v>0</v>
      </c>
      <c r="H1651" s="2">
        <f t="shared" si="89"/>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 t="shared" si="88"/>
        <v>0</v>
      </c>
      <c r="H1652" s="2">
        <f t="shared" si="89"/>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 t="shared" si="88"/>
        <v>0</v>
      </c>
      <c r="H1653" s="2">
        <f t="shared" si="89"/>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16976.72</v>
      </c>
      <c r="D1654" s="1">
        <v>0</v>
      </c>
      <c r="E1654" s="1">
        <v>0</v>
      </c>
      <c r="F1654" s="1">
        <v>0</v>
      </c>
      <c r="G1654" s="2">
        <f t="shared" si="82"/>
        <v>1239.3005599999999</v>
      </c>
      <c r="H1654" s="2">
        <f t="shared" si="83"/>
        <v>0.27999999999883585</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5035.2</v>
      </c>
      <c r="D1655" s="1">
        <v>0</v>
      </c>
      <c r="E1655" s="1">
        <v>0</v>
      </c>
      <c r="F1655" s="1">
        <v>0</v>
      </c>
      <c r="G1655" s="2">
        <f t="shared" si="82"/>
        <v>372.60479999999995</v>
      </c>
      <c r="H1655" s="2">
        <f t="shared" si="83"/>
        <v>0.1999999999998181</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854.7</v>
      </c>
      <c r="D1656" s="1">
        <v>0</v>
      </c>
      <c r="E1656" s="1">
        <v>0</v>
      </c>
      <c r="F1656" s="1">
        <v>0</v>
      </c>
      <c r="G1656" s="2">
        <f t="shared" si="82"/>
        <v>64.102500000000006</v>
      </c>
      <c r="H1656" s="2">
        <f t="shared" si="83"/>
        <v>0.29999999999995453</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0</v>
      </c>
      <c r="D1657" s="1">
        <v>0</v>
      </c>
      <c r="E1657" s="1">
        <v>0</v>
      </c>
      <c r="F1657" s="1">
        <v>0</v>
      </c>
      <c r="G1657" s="2">
        <f t="shared" si="82"/>
        <v>0</v>
      </c>
      <c r="H1657" s="2">
        <f t="shared" si="83"/>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11086.82</v>
      </c>
      <c r="D1658" s="1">
        <v>0</v>
      </c>
      <c r="E1658" s="1">
        <v>0</v>
      </c>
      <c r="F1658" s="1">
        <v>0</v>
      </c>
      <c r="G1658" s="2">
        <f t="shared" si="82"/>
        <v>853.68513999999993</v>
      </c>
      <c r="H1658" s="2">
        <f t="shared" si="83"/>
        <v>0.18000000000029104</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0</v>
      </c>
      <c r="D1659" s="1">
        <v>0</v>
      </c>
      <c r="E1659" s="1">
        <v>0</v>
      </c>
      <c r="F1659" s="1">
        <v>0</v>
      </c>
      <c r="G1659" s="2">
        <f t="shared" si="82"/>
        <v>0</v>
      </c>
      <c r="H1659" s="2">
        <f t="shared" si="83"/>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0</v>
      </c>
      <c r="D1660" s="1">
        <v>0</v>
      </c>
      <c r="E1660" s="1">
        <v>0</v>
      </c>
      <c r="F1660" s="1">
        <v>0</v>
      </c>
      <c r="G1660" s="2">
        <f t="shared" si="82"/>
        <v>0</v>
      </c>
      <c r="H1660" s="2">
        <f t="shared" si="83"/>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0</v>
      </c>
      <c r="D1661" s="1">
        <v>0</v>
      </c>
      <c r="E1661" s="1">
        <v>0</v>
      </c>
      <c r="F1661" s="1">
        <v>0</v>
      </c>
      <c r="G1661" s="2">
        <f t="shared" si="82"/>
        <v>0</v>
      </c>
      <c r="H1661" s="2">
        <f t="shared" si="83"/>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82"/>
        <v>0</v>
      </c>
      <c r="H1662" s="2">
        <f t="shared" si="83"/>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0</v>
      </c>
      <c r="D1663" s="1">
        <v>0</v>
      </c>
      <c r="E1663" s="1">
        <v>0</v>
      </c>
      <c r="F1663" s="1">
        <v>0</v>
      </c>
      <c r="G1663" s="2">
        <f t="shared" si="82"/>
        <v>0</v>
      </c>
      <c r="H1663" s="2">
        <f t="shared" si="83"/>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4002.75</v>
      </c>
      <c r="D1664" s="1">
        <v>0</v>
      </c>
      <c r="E1664" s="1">
        <v>0</v>
      </c>
      <c r="F1664" s="1">
        <v>0</v>
      </c>
      <c r="G1664" s="2">
        <f t="shared" si="82"/>
        <v>332.22825</v>
      </c>
      <c r="H1664" s="2">
        <f t="shared" si="83"/>
        <v>0.25</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0</v>
      </c>
      <c r="D1665" s="1">
        <v>0</v>
      </c>
      <c r="E1665" s="1">
        <v>0</v>
      </c>
      <c r="F1665" s="1">
        <v>0</v>
      </c>
      <c r="G1665" s="2">
        <f t="shared" si="82"/>
        <v>0</v>
      </c>
      <c r="H1665" s="2">
        <f t="shared" si="83"/>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0</v>
      </c>
      <c r="D1666" s="1">
        <v>0</v>
      </c>
      <c r="E1666" s="1">
        <v>0</v>
      </c>
      <c r="F1666" s="1">
        <v>0</v>
      </c>
      <c r="G1666" s="2">
        <f t="shared" si="82"/>
        <v>0</v>
      </c>
      <c r="H1666" s="2">
        <f t="shared" si="83"/>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31.03</v>
      </c>
      <c r="D1667" s="1">
        <v>0</v>
      </c>
      <c r="E1667" s="1">
        <v>0</v>
      </c>
      <c r="F1667" s="1">
        <v>0</v>
      </c>
      <c r="G1667" s="2">
        <f t="shared" si="82"/>
        <v>2.66858</v>
      </c>
      <c r="H1667" s="2">
        <f t="shared" si="83"/>
        <v>3.0000000000001137E-2</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3971.72</v>
      </c>
      <c r="D1668" s="1">
        <v>0</v>
      </c>
      <c r="E1668" s="1">
        <v>0</v>
      </c>
      <c r="F1668" s="1">
        <v>0</v>
      </c>
      <c r="G1668" s="2">
        <f t="shared" si="82"/>
        <v>345.53963999999996</v>
      </c>
      <c r="H1668" s="2">
        <f t="shared" si="83"/>
        <v>0.28000000000020009</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0</v>
      </c>
      <c r="D1669" s="1">
        <v>0</v>
      </c>
      <c r="E1669" s="1">
        <v>0</v>
      </c>
      <c r="F1669" s="1">
        <v>0</v>
      </c>
      <c r="G1669" s="2">
        <f t="shared" si="82"/>
        <v>0</v>
      </c>
      <c r="H1669" s="2">
        <f t="shared" si="83"/>
        <v>0</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0</v>
      </c>
      <c r="D1670" s="1">
        <v>0</v>
      </c>
      <c r="E1670" s="1">
        <v>0</v>
      </c>
      <c r="F1670" s="1">
        <v>0</v>
      </c>
      <c r="G1670" s="2">
        <f t="shared" si="82"/>
        <v>0</v>
      </c>
      <c r="H1670" s="2">
        <f t="shared" si="83"/>
        <v>0</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0</v>
      </c>
      <c r="D1671" s="1">
        <v>0</v>
      </c>
      <c r="E1671" s="1">
        <v>0</v>
      </c>
      <c r="F1671" s="1">
        <v>0</v>
      </c>
      <c r="G1671" s="2">
        <f t="shared" si="82"/>
        <v>0</v>
      </c>
      <c r="H1671" s="2">
        <f t="shared" si="83"/>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0</v>
      </c>
      <c r="D1672" s="1">
        <v>0</v>
      </c>
      <c r="E1672" s="1">
        <v>0</v>
      </c>
      <c r="F1672" s="1">
        <v>0</v>
      </c>
      <c r="G1672" s="2">
        <f t="shared" si="82"/>
        <v>0</v>
      </c>
      <c r="H1672" s="2">
        <f t="shared" si="83"/>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0</v>
      </c>
      <c r="D1673" s="1">
        <v>0</v>
      </c>
      <c r="E1673" s="1">
        <v>0</v>
      </c>
      <c r="F1673" s="1">
        <v>0</v>
      </c>
      <c r="G1673" s="2">
        <f t="shared" si="82"/>
        <v>0</v>
      </c>
      <c r="H1673" s="2">
        <f t="shared" si="83"/>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0.05</v>
      </c>
      <c r="D1674" s="1">
        <v>0</v>
      </c>
      <c r="E1674" s="1">
        <v>0</v>
      </c>
      <c r="F1674" s="1">
        <v>0</v>
      </c>
      <c r="G1674" s="2">
        <f t="shared" si="82"/>
        <v>4.6500000000000005E-3</v>
      </c>
      <c r="H1674" s="2">
        <f t="shared" si="83"/>
        <v>0.05</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82"/>
        <v>0</v>
      </c>
      <c r="H1675" s="2">
        <f t="shared" si="83"/>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82"/>
        <v>0</v>
      </c>
      <c r="H1676" s="2">
        <f t="shared" si="83"/>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82"/>
        <v>0</v>
      </c>
      <c r="H1677" s="2">
        <f t="shared" si="83"/>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0.05</v>
      </c>
      <c r="D1678" s="1">
        <v>0</v>
      </c>
      <c r="E1678" s="1">
        <v>0</v>
      </c>
      <c r="F1678" s="1">
        <v>0</v>
      </c>
      <c r="G1678" s="2">
        <f t="shared" si="82"/>
        <v>4.8500000000000001E-3</v>
      </c>
      <c r="H1678" s="2">
        <f t="shared" si="83"/>
        <v>0.05</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82"/>
        <v>0</v>
      </c>
      <c r="H1679" s="2">
        <f t="shared" si="83"/>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129742.36</v>
      </c>
      <c r="D1680" s="1">
        <v>0</v>
      </c>
      <c r="E1680" s="1">
        <v>0</v>
      </c>
      <c r="F1680" s="1">
        <v>0</v>
      </c>
      <c r="G1680" s="2">
        <f t="shared" ref="G1680" si="90">B1680/1000*C1680</f>
        <v>12844.493640000001</v>
      </c>
      <c r="H1680" s="2">
        <f t="shared" ref="H1680" si="91">ABS(C1680-ROUND(C1680,0))</f>
        <v>0.36000000000058208</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56736.65</v>
      </c>
      <c r="D1681" s="1">
        <v>0</v>
      </c>
      <c r="E1681" s="1">
        <v>0</v>
      </c>
      <c r="F1681" s="1">
        <v>0</v>
      </c>
      <c r="G1681" s="2">
        <f t="shared" si="82"/>
        <v>5673.6650000000009</v>
      </c>
      <c r="H1681" s="2">
        <f t="shared" si="83"/>
        <v>0.34999999999854481</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0</v>
      </c>
      <c r="D1682" s="1">
        <v>0</v>
      </c>
      <c r="E1682" s="1">
        <v>0</v>
      </c>
      <c r="F1682" s="1">
        <v>0</v>
      </c>
      <c r="G1682" s="2">
        <f t="shared" si="82"/>
        <v>0</v>
      </c>
      <c r="H1682" s="2">
        <f t="shared" si="83"/>
        <v>0</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56736.65</v>
      </c>
      <c r="D1683" s="1">
        <v>0</v>
      </c>
      <c r="E1683" s="1">
        <v>0</v>
      </c>
      <c r="F1683" s="1">
        <v>0</v>
      </c>
      <c r="G1683" s="2">
        <f t="shared" si="82"/>
        <v>5787.1382999999996</v>
      </c>
      <c r="H1683" s="2">
        <f t="shared" si="83"/>
        <v>0.34999999999854481</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0</v>
      </c>
      <c r="D1684" s="1">
        <v>0</v>
      </c>
      <c r="E1684" s="1">
        <v>0</v>
      </c>
      <c r="F1684" s="1">
        <v>0</v>
      </c>
      <c r="G1684" s="2">
        <f t="shared" si="82"/>
        <v>0</v>
      </c>
      <c r="H1684" s="2">
        <f t="shared" si="83"/>
        <v>0</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0</v>
      </c>
      <c r="D1685" s="1">
        <v>0</v>
      </c>
      <c r="E1685" s="1">
        <v>0</v>
      </c>
      <c r="F1685" s="1">
        <v>0</v>
      </c>
      <c r="G1685" s="2">
        <f t="shared" ref="G1685" si="92">B1685/1000*C1685</f>
        <v>0</v>
      </c>
      <c r="H1685" s="2">
        <f t="shared" ref="H1685" si="93">ABS(C1685-ROUND(C1685,0))</f>
        <v>0</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2">
        <v>159</v>
      </c>
      <c r="B1686" s="296">
        <v>105</v>
      </c>
      <c r="C1686" s="13">
        <f>OBVEZE!D109</f>
        <v>0</v>
      </c>
      <c r="D1686" s="13">
        <v>0</v>
      </c>
      <c r="E1686" s="13">
        <v>0</v>
      </c>
      <c r="F1686" s="13">
        <v>0</v>
      </c>
      <c r="G1686" s="14">
        <f t="shared" si="82"/>
        <v>0</v>
      </c>
      <c r="H1686" s="14">
        <f t="shared" si="83"/>
        <v>0</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P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6" width="8" customWidth="1"/>
  </cols>
  <sheetData>
    <row r="1" spans="1:16" ht="37.5" customHeight="1" x14ac:dyDescent="0.2">
      <c r="A1" s="387" t="s">
        <v>3066</v>
      </c>
      <c r="B1" s="387"/>
      <c r="C1" s="387"/>
    </row>
    <row r="2" spans="1:16" ht="33" customHeight="1" x14ac:dyDescent="0.2">
      <c r="A2" s="388" t="s">
        <v>3067</v>
      </c>
      <c r="B2" s="389"/>
      <c r="C2" s="386"/>
      <c r="D2" s="4"/>
      <c r="E2" s="4"/>
      <c r="F2" s="4"/>
      <c r="G2" s="4"/>
      <c r="H2" s="4"/>
      <c r="I2" s="4"/>
      <c r="J2" s="4"/>
      <c r="K2" s="4"/>
      <c r="L2" s="4"/>
      <c r="M2" s="4"/>
      <c r="N2" s="4"/>
      <c r="O2" s="4"/>
      <c r="P2" s="4"/>
    </row>
    <row r="3" spans="1:16" ht="18.75" customHeight="1" x14ac:dyDescent="0.2">
      <c r="A3" s="232" t="s">
        <v>3068</v>
      </c>
      <c r="B3" s="390" t="s">
        <v>3069</v>
      </c>
      <c r="C3" s="386"/>
      <c r="D3" s="4"/>
      <c r="E3" s="4"/>
      <c r="F3" s="4"/>
      <c r="G3" s="4"/>
      <c r="H3" s="4"/>
      <c r="I3" s="4"/>
      <c r="J3" s="4"/>
      <c r="K3" s="4"/>
      <c r="L3" s="4"/>
      <c r="M3" s="4"/>
      <c r="N3" s="4"/>
      <c r="O3" s="4"/>
      <c r="P3" s="4"/>
    </row>
    <row r="4" spans="1:16" ht="37.5" hidden="1" customHeight="1" x14ac:dyDescent="0.2">
      <c r="A4" s="233" t="s">
        <v>3070</v>
      </c>
      <c r="B4" s="385" t="s">
        <v>3071</v>
      </c>
      <c r="C4" s="386"/>
      <c r="D4" s="4"/>
      <c r="E4" s="4"/>
      <c r="F4" s="4"/>
      <c r="G4" s="4"/>
      <c r="H4" s="4"/>
      <c r="I4" s="4"/>
      <c r="J4" s="4"/>
      <c r="K4" s="4"/>
      <c r="L4" s="4"/>
      <c r="M4" s="4"/>
      <c r="N4" s="4"/>
      <c r="O4" s="4"/>
      <c r="P4" s="4"/>
    </row>
    <row r="5" spans="1:16" ht="48" hidden="1" customHeight="1" x14ac:dyDescent="0.2">
      <c r="A5" s="233" t="s">
        <v>3070</v>
      </c>
      <c r="B5" s="385" t="s">
        <v>3072</v>
      </c>
      <c r="C5" s="386"/>
      <c r="D5" s="4"/>
      <c r="E5" s="4"/>
      <c r="F5" s="4"/>
      <c r="G5" s="4"/>
      <c r="H5" s="4"/>
      <c r="I5" s="4"/>
      <c r="J5" s="4"/>
      <c r="K5" s="4"/>
      <c r="L5" s="4"/>
      <c r="M5" s="4"/>
      <c r="N5" s="4"/>
      <c r="O5" s="4"/>
      <c r="P5" s="4"/>
    </row>
    <row r="6" spans="1:16" ht="59.25" hidden="1" customHeight="1" x14ac:dyDescent="0.2">
      <c r="A6" s="233" t="s">
        <v>3070</v>
      </c>
      <c r="B6" s="385" t="s">
        <v>3073</v>
      </c>
      <c r="C6" s="386"/>
      <c r="D6" s="4"/>
      <c r="E6" s="4"/>
      <c r="F6" s="4"/>
      <c r="G6" s="4"/>
      <c r="H6" s="4"/>
      <c r="I6" s="4"/>
      <c r="J6" s="4"/>
      <c r="K6" s="4"/>
      <c r="L6" s="4"/>
      <c r="M6" s="4"/>
      <c r="N6" s="4"/>
      <c r="O6" s="4"/>
      <c r="P6" s="4"/>
    </row>
    <row r="7" spans="1:16" ht="48" hidden="1" customHeight="1" x14ac:dyDescent="0.2">
      <c r="A7" s="233" t="s">
        <v>3074</v>
      </c>
      <c r="B7" s="385" t="s">
        <v>3075</v>
      </c>
      <c r="C7" s="386"/>
      <c r="D7" s="4"/>
      <c r="E7" s="4"/>
      <c r="F7" s="4"/>
      <c r="G7" s="4"/>
      <c r="H7" s="4"/>
      <c r="I7" s="4"/>
      <c r="J7" s="4"/>
      <c r="K7" s="4"/>
      <c r="L7" s="4"/>
      <c r="M7" s="4"/>
      <c r="N7" s="4"/>
      <c r="O7" s="4"/>
      <c r="P7" s="4"/>
    </row>
    <row r="8" spans="1:16" ht="41.25" hidden="1" customHeight="1" x14ac:dyDescent="0.2">
      <c r="A8" s="233" t="s">
        <v>3076</v>
      </c>
      <c r="B8" s="385" t="s">
        <v>3077</v>
      </c>
      <c r="C8" s="386"/>
      <c r="D8" s="4"/>
      <c r="E8" s="4"/>
      <c r="F8" s="4"/>
      <c r="G8" s="4"/>
      <c r="H8" s="4"/>
      <c r="I8" s="4"/>
      <c r="J8" s="4"/>
      <c r="K8" s="4"/>
      <c r="L8" s="4"/>
      <c r="M8" s="4"/>
      <c r="N8" s="4"/>
      <c r="O8" s="4"/>
      <c r="P8" s="4"/>
    </row>
    <row r="9" spans="1:16" ht="59.25" hidden="1" customHeight="1" x14ac:dyDescent="0.2">
      <c r="A9" s="233" t="s">
        <v>3078</v>
      </c>
      <c r="B9" s="385" t="s">
        <v>3079</v>
      </c>
      <c r="C9" s="386"/>
      <c r="D9" s="4"/>
      <c r="E9" s="4"/>
      <c r="F9" s="4"/>
      <c r="G9" s="4"/>
      <c r="H9" s="4"/>
      <c r="I9" s="4"/>
      <c r="J9" s="4"/>
      <c r="K9" s="4"/>
      <c r="L9" s="4"/>
      <c r="M9" s="4"/>
      <c r="N9" s="4"/>
      <c r="O9" s="4"/>
      <c r="P9" s="4"/>
    </row>
    <row r="10" spans="1:16" ht="61.5" hidden="1" customHeight="1" x14ac:dyDescent="0.2">
      <c r="A10" s="233" t="s">
        <v>3078</v>
      </c>
      <c r="B10" s="385" t="s">
        <v>3080</v>
      </c>
      <c r="C10" s="386"/>
      <c r="D10" s="4"/>
      <c r="E10" s="4"/>
      <c r="F10" s="4"/>
      <c r="G10" s="4"/>
      <c r="H10" s="4"/>
      <c r="I10" s="4"/>
      <c r="J10" s="4"/>
      <c r="K10" s="4"/>
      <c r="L10" s="4"/>
      <c r="M10" s="4"/>
      <c r="N10" s="4"/>
      <c r="O10" s="4"/>
      <c r="P10" s="4"/>
    </row>
    <row r="11" spans="1:16" ht="43.5" hidden="1" customHeight="1" x14ac:dyDescent="0.2">
      <c r="A11" s="233" t="s">
        <v>3078</v>
      </c>
      <c r="B11" s="385" t="s">
        <v>3081</v>
      </c>
      <c r="C11" s="386"/>
      <c r="D11" s="4"/>
      <c r="E11" s="4"/>
      <c r="F11" s="4"/>
      <c r="G11" s="4"/>
      <c r="H11" s="4"/>
      <c r="I11" s="4"/>
      <c r="J11" s="4"/>
      <c r="K11" s="4"/>
      <c r="L11" s="4"/>
      <c r="M11" s="4"/>
      <c r="N11" s="4"/>
      <c r="O11" s="4"/>
      <c r="P11" s="4"/>
    </row>
    <row r="12" spans="1:16" ht="27.75" hidden="1" customHeight="1" x14ac:dyDescent="0.2">
      <c r="A12" s="233" t="s">
        <v>3082</v>
      </c>
      <c r="B12" s="385" t="s">
        <v>3083</v>
      </c>
      <c r="C12" s="386"/>
      <c r="D12" s="4"/>
      <c r="E12" s="4"/>
      <c r="F12" s="4"/>
      <c r="G12" s="4"/>
      <c r="H12" s="4"/>
      <c r="I12" s="4"/>
      <c r="J12" s="4"/>
      <c r="K12" s="4"/>
      <c r="L12" s="4"/>
      <c r="M12" s="4"/>
      <c r="N12" s="4"/>
      <c r="O12" s="4"/>
      <c r="P12" s="4"/>
    </row>
    <row r="13" spans="1:16" ht="27.75" hidden="1" customHeight="1" x14ac:dyDescent="0.2">
      <c r="A13" s="233" t="s">
        <v>3084</v>
      </c>
      <c r="B13" s="385" t="s">
        <v>3085</v>
      </c>
      <c r="C13" s="386"/>
      <c r="D13" s="4"/>
      <c r="E13" s="4"/>
      <c r="F13" s="4"/>
      <c r="G13" s="4"/>
      <c r="H13" s="4"/>
      <c r="I13" s="4"/>
      <c r="J13" s="4"/>
      <c r="K13" s="4"/>
      <c r="L13" s="4"/>
      <c r="M13" s="4"/>
      <c r="N13" s="4"/>
      <c r="O13" s="4"/>
      <c r="P13" s="4"/>
    </row>
    <row r="14" spans="1:16" ht="45.75" hidden="1" customHeight="1" x14ac:dyDescent="0.2">
      <c r="A14" s="233" t="s">
        <v>3086</v>
      </c>
      <c r="B14" s="385" t="s">
        <v>3087</v>
      </c>
      <c r="C14" s="386"/>
      <c r="D14" s="4"/>
      <c r="E14" s="4"/>
      <c r="F14" s="4"/>
      <c r="G14" s="4"/>
      <c r="H14" s="4"/>
      <c r="I14" s="4"/>
      <c r="J14" s="4"/>
      <c r="K14" s="4"/>
      <c r="L14" s="4"/>
      <c r="M14" s="4"/>
      <c r="N14" s="4"/>
      <c r="O14" s="4"/>
      <c r="P14" s="4"/>
    </row>
    <row r="15" spans="1:16" ht="45.75" hidden="1" customHeight="1" x14ac:dyDescent="0.2">
      <c r="A15" s="233" t="s">
        <v>3088</v>
      </c>
      <c r="B15" s="385" t="s">
        <v>3089</v>
      </c>
      <c r="C15" s="386"/>
      <c r="D15" s="4"/>
      <c r="E15" s="4"/>
      <c r="F15" s="4"/>
      <c r="G15" s="4"/>
      <c r="H15" s="4"/>
      <c r="I15" s="4"/>
      <c r="J15" s="4"/>
      <c r="K15" s="4"/>
      <c r="L15" s="4"/>
      <c r="M15" s="4"/>
      <c r="N15" s="4"/>
      <c r="O15" s="4"/>
      <c r="P15" s="4"/>
    </row>
    <row r="16" spans="1:16" ht="51" hidden="1" customHeight="1" x14ac:dyDescent="0.2">
      <c r="A16" s="233" t="s">
        <v>3090</v>
      </c>
      <c r="B16" s="385" t="s">
        <v>3091</v>
      </c>
      <c r="C16" s="386"/>
      <c r="D16" s="4"/>
      <c r="E16" s="4"/>
      <c r="F16" s="4"/>
      <c r="G16" s="4"/>
      <c r="H16" s="4"/>
      <c r="I16" s="4"/>
      <c r="J16" s="4"/>
      <c r="K16" s="4"/>
      <c r="L16" s="4"/>
      <c r="M16" s="4"/>
      <c r="N16" s="4"/>
      <c r="O16" s="4"/>
      <c r="P16" s="4"/>
    </row>
    <row r="17" spans="1:16" ht="27.75" hidden="1" customHeight="1" x14ac:dyDescent="0.2">
      <c r="A17" s="233" t="s">
        <v>3092</v>
      </c>
      <c r="B17" s="385" t="s">
        <v>3093</v>
      </c>
      <c r="C17" s="386"/>
      <c r="D17" s="4"/>
      <c r="E17" s="4"/>
      <c r="F17" s="4"/>
      <c r="G17" s="4"/>
      <c r="H17" s="4"/>
      <c r="I17" s="4"/>
      <c r="J17" s="4"/>
      <c r="K17" s="4"/>
      <c r="L17" s="4"/>
      <c r="M17" s="4"/>
      <c r="N17" s="4"/>
      <c r="O17" s="4"/>
      <c r="P17" s="4"/>
    </row>
    <row r="18" spans="1:16" ht="27.75" hidden="1" customHeight="1" x14ac:dyDescent="0.2">
      <c r="A18" s="233" t="s">
        <v>3094</v>
      </c>
      <c r="B18" s="385" t="s">
        <v>3095</v>
      </c>
      <c r="C18" s="386"/>
      <c r="D18" s="4"/>
      <c r="E18" s="4"/>
      <c r="F18" s="4"/>
      <c r="G18" s="4"/>
      <c r="H18" s="4"/>
      <c r="I18" s="4"/>
      <c r="J18" s="4"/>
      <c r="K18" s="4"/>
      <c r="L18" s="4"/>
      <c r="M18" s="4"/>
      <c r="N18" s="4"/>
      <c r="O18" s="4"/>
      <c r="P18" s="4"/>
    </row>
    <row r="19" spans="1:16" ht="45" hidden="1" customHeight="1" x14ac:dyDescent="0.2">
      <c r="A19" s="233" t="s">
        <v>3094</v>
      </c>
      <c r="B19" s="385" t="s">
        <v>3096</v>
      </c>
      <c r="C19" s="386"/>
      <c r="D19" s="4"/>
      <c r="E19" s="4"/>
      <c r="F19" s="4"/>
      <c r="G19" s="4"/>
      <c r="H19" s="4"/>
      <c r="I19" s="4"/>
      <c r="J19" s="4"/>
      <c r="K19" s="4"/>
      <c r="L19" s="4"/>
      <c r="M19" s="4"/>
      <c r="N19" s="4"/>
      <c r="O19" s="4"/>
      <c r="P19" s="4"/>
    </row>
    <row r="20" spans="1:16" ht="45" hidden="1" customHeight="1" x14ac:dyDescent="0.2">
      <c r="A20" s="233" t="s">
        <v>3097</v>
      </c>
      <c r="B20" s="385" t="s">
        <v>3098</v>
      </c>
      <c r="C20" s="386"/>
      <c r="D20" s="4"/>
      <c r="E20" s="4"/>
      <c r="F20" s="4"/>
      <c r="G20" s="4"/>
      <c r="H20" s="4"/>
      <c r="I20" s="4"/>
      <c r="J20" s="4"/>
      <c r="K20" s="4"/>
      <c r="L20" s="4"/>
      <c r="M20" s="4"/>
      <c r="N20" s="4"/>
      <c r="O20" s="4"/>
      <c r="P20" s="4"/>
    </row>
    <row r="21" spans="1:16" ht="30" hidden="1" customHeight="1" x14ac:dyDescent="0.2">
      <c r="A21" s="233" t="s">
        <v>3099</v>
      </c>
      <c r="B21" s="385" t="s">
        <v>3100</v>
      </c>
      <c r="C21" s="386"/>
      <c r="D21" s="4"/>
      <c r="E21" s="4"/>
      <c r="F21" s="4"/>
      <c r="G21" s="4"/>
      <c r="H21" s="4"/>
      <c r="I21" s="4"/>
      <c r="J21" s="4"/>
      <c r="K21" s="4"/>
      <c r="L21" s="4"/>
      <c r="M21" s="4"/>
      <c r="N21" s="4"/>
      <c r="O21" s="4"/>
      <c r="P21" s="4"/>
    </row>
    <row r="22" spans="1:16" ht="30" hidden="1" customHeight="1" x14ac:dyDescent="0.2">
      <c r="A22" s="233" t="s">
        <v>3101</v>
      </c>
      <c r="B22" s="385" t="s">
        <v>3102</v>
      </c>
      <c r="C22" s="386"/>
      <c r="D22" s="4"/>
      <c r="E22" s="4"/>
      <c r="F22" s="4"/>
      <c r="G22" s="4"/>
      <c r="H22" s="4"/>
      <c r="I22" s="4"/>
      <c r="J22" s="4"/>
      <c r="K22" s="4"/>
      <c r="L22" s="4"/>
      <c r="M22" s="4"/>
      <c r="N22" s="4"/>
      <c r="O22" s="4"/>
      <c r="P22" s="4"/>
    </row>
    <row r="23" spans="1:16" ht="30" hidden="1" customHeight="1" x14ac:dyDescent="0.2">
      <c r="A23" s="233" t="s">
        <v>3103</v>
      </c>
      <c r="B23" s="385" t="s">
        <v>3104</v>
      </c>
      <c r="C23" s="386"/>
      <c r="D23" s="4"/>
      <c r="E23" s="4"/>
      <c r="F23" s="4"/>
      <c r="G23" s="4"/>
      <c r="H23" s="4"/>
      <c r="I23" s="4"/>
      <c r="J23" s="4"/>
      <c r="K23" s="4"/>
      <c r="L23" s="4"/>
      <c r="M23" s="4"/>
      <c r="N23" s="4"/>
      <c r="O23" s="4"/>
      <c r="P23" s="4"/>
    </row>
    <row r="24" spans="1:16" ht="30" hidden="1" customHeight="1" x14ac:dyDescent="0.2">
      <c r="A24" s="233" t="s">
        <v>3105</v>
      </c>
      <c r="B24" s="385" t="s">
        <v>3106</v>
      </c>
      <c r="C24" s="386"/>
      <c r="D24" s="4"/>
      <c r="E24" s="4"/>
      <c r="F24" s="4"/>
      <c r="G24" s="4"/>
      <c r="H24" s="4"/>
      <c r="I24" s="4"/>
      <c r="J24" s="4"/>
      <c r="K24" s="4"/>
      <c r="L24" s="4"/>
      <c r="M24" s="4"/>
      <c r="N24" s="4"/>
      <c r="O24" s="4"/>
      <c r="P24" s="4"/>
    </row>
    <row r="25" spans="1:16" ht="30" hidden="1" customHeight="1" x14ac:dyDescent="0.2">
      <c r="A25" s="233" t="s">
        <v>3107</v>
      </c>
      <c r="B25" s="385" t="s">
        <v>3108</v>
      </c>
      <c r="C25" s="386"/>
      <c r="D25" s="4"/>
      <c r="E25" s="4"/>
      <c r="F25" s="4"/>
      <c r="G25" s="4"/>
      <c r="H25" s="4"/>
      <c r="I25" s="4"/>
      <c r="J25" s="4"/>
      <c r="K25" s="4"/>
      <c r="L25" s="4"/>
      <c r="M25" s="4"/>
      <c r="N25" s="4"/>
      <c r="O25" s="4"/>
      <c r="P25" s="4"/>
    </row>
    <row r="26" spans="1:16" ht="30" hidden="1" customHeight="1" x14ac:dyDescent="0.2">
      <c r="A26" s="233" t="s">
        <v>3109</v>
      </c>
      <c r="B26" s="385" t="s">
        <v>3110</v>
      </c>
      <c r="C26" s="386"/>
      <c r="D26" s="4"/>
      <c r="E26" s="4"/>
      <c r="F26" s="4"/>
      <c r="G26" s="4"/>
      <c r="H26" s="4"/>
      <c r="I26" s="4"/>
      <c r="J26" s="4"/>
      <c r="K26" s="4"/>
      <c r="L26" s="4"/>
      <c r="M26" s="4"/>
      <c r="N26" s="4"/>
      <c r="O26" s="4"/>
      <c r="P26" s="4"/>
    </row>
    <row r="27" spans="1:16" ht="70.5" hidden="1" customHeight="1" x14ac:dyDescent="0.2">
      <c r="A27" s="233" t="s">
        <v>3111</v>
      </c>
      <c r="B27" s="385" t="s">
        <v>3112</v>
      </c>
      <c r="C27" s="386"/>
      <c r="D27" s="4"/>
      <c r="E27" s="4"/>
      <c r="F27" s="4"/>
      <c r="G27" s="4"/>
      <c r="H27" s="4"/>
      <c r="I27" s="4"/>
      <c r="J27" s="4"/>
      <c r="K27" s="4"/>
      <c r="L27" s="4"/>
      <c r="M27" s="4"/>
      <c r="N27" s="4"/>
      <c r="O27" s="4"/>
      <c r="P27" s="4"/>
    </row>
    <row r="28" spans="1:16" ht="48" hidden="1" customHeight="1" x14ac:dyDescent="0.2">
      <c r="A28" s="233" t="s">
        <v>3113</v>
      </c>
      <c r="B28" s="385" t="s">
        <v>3114</v>
      </c>
      <c r="C28" s="386"/>
      <c r="D28" s="4"/>
      <c r="E28" s="4"/>
      <c r="F28" s="4"/>
      <c r="G28" s="4"/>
      <c r="H28" s="4"/>
      <c r="I28" s="4"/>
      <c r="J28" s="4"/>
      <c r="K28" s="4"/>
      <c r="L28" s="4"/>
      <c r="M28" s="4"/>
      <c r="N28" s="4"/>
      <c r="O28" s="4"/>
      <c r="P28" s="4"/>
    </row>
    <row r="29" spans="1:16" ht="100.5" hidden="1" customHeight="1" x14ac:dyDescent="0.2">
      <c r="A29" s="233" t="s">
        <v>3115</v>
      </c>
      <c r="B29" s="385" t="s">
        <v>3116</v>
      </c>
      <c r="C29" s="386"/>
      <c r="D29" s="4"/>
      <c r="E29" s="4"/>
      <c r="F29" s="4"/>
      <c r="G29" s="4"/>
      <c r="H29" s="4"/>
      <c r="I29" s="4"/>
      <c r="J29" s="4"/>
      <c r="K29" s="4"/>
      <c r="L29" s="4"/>
      <c r="M29" s="4"/>
      <c r="N29" s="4"/>
      <c r="O29" s="4"/>
      <c r="P29" s="4"/>
    </row>
    <row r="30" spans="1:16" ht="45" hidden="1" customHeight="1" x14ac:dyDescent="0.2">
      <c r="A30" s="233" t="s">
        <v>3117</v>
      </c>
      <c r="B30" s="385" t="s">
        <v>3118</v>
      </c>
      <c r="C30" s="386"/>
      <c r="D30" s="4"/>
      <c r="E30" s="4"/>
      <c r="F30" s="4"/>
      <c r="G30" s="4"/>
      <c r="H30" s="4"/>
      <c r="I30" s="4"/>
      <c r="J30" s="4"/>
      <c r="K30" s="4"/>
      <c r="L30" s="4"/>
      <c r="M30" s="4"/>
      <c r="N30" s="4"/>
      <c r="O30" s="4"/>
      <c r="P30" s="4"/>
    </row>
    <row r="31" spans="1:16" ht="45" hidden="1" customHeight="1" x14ac:dyDescent="0.2">
      <c r="A31" s="233" t="s">
        <v>3119</v>
      </c>
      <c r="B31" s="385" t="s">
        <v>3120</v>
      </c>
      <c r="C31" s="386"/>
      <c r="D31" s="4"/>
      <c r="E31" s="4"/>
      <c r="F31" s="4"/>
      <c r="G31" s="4"/>
      <c r="H31" s="4"/>
      <c r="I31" s="4"/>
      <c r="J31" s="4"/>
      <c r="K31" s="4"/>
      <c r="L31" s="4"/>
      <c r="M31" s="4"/>
      <c r="N31" s="4"/>
      <c r="O31" s="4"/>
      <c r="P31" s="4"/>
    </row>
    <row r="32" spans="1:16" ht="45" hidden="1" customHeight="1" x14ac:dyDescent="0.2">
      <c r="A32" s="233" t="s">
        <v>3121</v>
      </c>
      <c r="B32" s="385" t="s">
        <v>3122</v>
      </c>
      <c r="C32" s="386"/>
      <c r="D32" s="4"/>
      <c r="E32" s="4"/>
      <c r="F32" s="4"/>
      <c r="G32" s="4"/>
      <c r="H32" s="4"/>
      <c r="I32" s="4"/>
      <c r="J32" s="4"/>
      <c r="K32" s="4"/>
      <c r="L32" s="4"/>
      <c r="M32" s="4"/>
      <c r="N32" s="4"/>
      <c r="O32" s="4"/>
      <c r="P32" s="4"/>
    </row>
    <row r="33" spans="1:16" ht="72" hidden="1" customHeight="1" x14ac:dyDescent="0.2">
      <c r="A33" s="233" t="s">
        <v>3123</v>
      </c>
      <c r="B33" s="385" t="s">
        <v>3124</v>
      </c>
      <c r="C33" s="386"/>
      <c r="D33" s="4"/>
      <c r="E33" s="4"/>
      <c r="F33" s="4"/>
      <c r="G33" s="4"/>
      <c r="H33" s="4"/>
      <c r="I33" s="4"/>
      <c r="J33" s="4"/>
      <c r="K33" s="4"/>
      <c r="L33" s="4"/>
      <c r="M33" s="4"/>
      <c r="N33" s="4"/>
      <c r="O33" s="4"/>
      <c r="P33" s="4"/>
    </row>
    <row r="34" spans="1:16" ht="79.5" hidden="1" customHeight="1" x14ac:dyDescent="0.2">
      <c r="A34" s="233" t="s">
        <v>3125</v>
      </c>
      <c r="B34" s="385" t="s">
        <v>3126</v>
      </c>
      <c r="C34" s="386"/>
      <c r="D34" s="4"/>
      <c r="E34" s="4"/>
      <c r="F34" s="4"/>
      <c r="G34" s="4"/>
      <c r="H34" s="4"/>
      <c r="I34" s="4"/>
      <c r="J34" s="4"/>
      <c r="K34" s="4"/>
      <c r="L34" s="4"/>
      <c r="M34" s="4"/>
      <c r="N34" s="4"/>
      <c r="O34" s="4"/>
      <c r="P34" s="4"/>
    </row>
    <row r="35" spans="1:16" ht="70.5" hidden="1" customHeight="1" x14ac:dyDescent="0.2">
      <c r="A35" s="233" t="s">
        <v>3127</v>
      </c>
      <c r="B35" s="385" t="s">
        <v>3128</v>
      </c>
      <c r="C35" s="386"/>
      <c r="D35" s="4"/>
      <c r="E35" s="4"/>
      <c r="F35" s="4"/>
      <c r="G35" s="4"/>
      <c r="H35" s="4"/>
      <c r="I35" s="4"/>
      <c r="J35" s="4"/>
      <c r="K35" s="4"/>
      <c r="L35" s="4"/>
      <c r="M35" s="4"/>
      <c r="N35" s="4"/>
      <c r="O35" s="4"/>
      <c r="P35" s="4"/>
    </row>
    <row r="36" spans="1:16" ht="45.75" hidden="1" customHeight="1" x14ac:dyDescent="0.2">
      <c r="A36" s="233" t="s">
        <v>3129</v>
      </c>
      <c r="B36" s="385" t="s">
        <v>3130</v>
      </c>
      <c r="C36" s="386"/>
      <c r="D36" s="4"/>
      <c r="E36" s="4"/>
      <c r="F36" s="4"/>
      <c r="G36" s="4"/>
      <c r="H36" s="4"/>
      <c r="I36" s="4"/>
      <c r="J36" s="4"/>
      <c r="K36" s="4"/>
      <c r="L36" s="4"/>
      <c r="M36" s="4"/>
      <c r="N36" s="4"/>
      <c r="O36" s="4"/>
      <c r="P36" s="4"/>
    </row>
    <row r="37" spans="1:16" ht="54.75" hidden="1" customHeight="1" x14ac:dyDescent="0.2">
      <c r="A37" s="233" t="s">
        <v>3131</v>
      </c>
      <c r="B37" s="385" t="s">
        <v>3132</v>
      </c>
      <c r="C37" s="386"/>
      <c r="D37" s="4"/>
      <c r="E37" s="4"/>
      <c r="F37" s="4"/>
      <c r="G37" s="4"/>
      <c r="H37" s="4"/>
      <c r="I37" s="4"/>
      <c r="J37" s="4"/>
      <c r="K37" s="4"/>
      <c r="L37" s="4"/>
      <c r="M37" s="4"/>
      <c r="N37" s="4"/>
      <c r="O37" s="4"/>
      <c r="P37" s="4"/>
    </row>
    <row r="38" spans="1:16" ht="37.5" hidden="1" customHeight="1" x14ac:dyDescent="0.2">
      <c r="A38" s="233" t="s">
        <v>3133</v>
      </c>
      <c r="B38" s="385" t="s">
        <v>3134</v>
      </c>
      <c r="C38" s="386"/>
      <c r="D38" s="4"/>
      <c r="E38" s="4"/>
      <c r="F38" s="4"/>
      <c r="G38" s="4"/>
      <c r="H38" s="4"/>
      <c r="I38" s="4"/>
      <c r="J38" s="4"/>
      <c r="K38" s="4"/>
      <c r="L38" s="4"/>
      <c r="M38" s="4"/>
      <c r="N38" s="4"/>
      <c r="O38" s="4"/>
      <c r="P38" s="4"/>
    </row>
    <row r="39" spans="1:16" ht="61.5" hidden="1" customHeight="1" x14ac:dyDescent="0.2">
      <c r="A39" s="233" t="s">
        <v>3135</v>
      </c>
      <c r="B39" s="385" t="s">
        <v>3136</v>
      </c>
      <c r="C39" s="386"/>
      <c r="D39" s="4"/>
      <c r="E39" s="4"/>
      <c r="F39" s="4"/>
      <c r="G39" s="4"/>
      <c r="H39" s="4"/>
      <c r="I39" s="4"/>
      <c r="J39" s="4"/>
      <c r="K39" s="4"/>
      <c r="L39" s="4"/>
      <c r="M39" s="4"/>
      <c r="N39" s="4"/>
      <c r="O39" s="4"/>
      <c r="P39" s="4"/>
    </row>
    <row r="40" spans="1:16" ht="53.25" hidden="1" customHeight="1" x14ac:dyDescent="0.2">
      <c r="A40" s="233" t="s">
        <v>3137</v>
      </c>
      <c r="B40" s="385" t="s">
        <v>3138</v>
      </c>
      <c r="C40" s="386"/>
      <c r="D40" s="4"/>
      <c r="E40" s="4"/>
      <c r="F40" s="4"/>
      <c r="G40" s="4"/>
      <c r="H40" s="4"/>
      <c r="I40" s="4"/>
      <c r="J40" s="4"/>
      <c r="K40" s="4"/>
      <c r="L40" s="4"/>
      <c r="M40" s="4"/>
      <c r="N40" s="4"/>
      <c r="O40" s="4"/>
      <c r="P40" s="4"/>
    </row>
    <row r="41" spans="1:16" ht="73.5" hidden="1" customHeight="1" x14ac:dyDescent="0.2">
      <c r="A41" s="233" t="s">
        <v>3139</v>
      </c>
      <c r="B41" s="385" t="s">
        <v>3140</v>
      </c>
      <c r="C41" s="386"/>
      <c r="D41" s="4"/>
      <c r="E41" s="4"/>
      <c r="F41" s="4"/>
      <c r="G41" s="4"/>
      <c r="H41" s="4"/>
      <c r="I41" s="4"/>
      <c r="J41" s="4"/>
      <c r="K41" s="4"/>
      <c r="L41" s="4"/>
      <c r="M41" s="4"/>
      <c r="N41" s="4"/>
      <c r="O41" s="4"/>
      <c r="P41" s="4"/>
    </row>
    <row r="42" spans="1:16" ht="57.75" hidden="1" customHeight="1" x14ac:dyDescent="0.2">
      <c r="A42" s="233" t="s">
        <v>3141</v>
      </c>
      <c r="B42" s="385" t="s">
        <v>3142</v>
      </c>
      <c r="C42" s="386"/>
      <c r="D42" s="4"/>
      <c r="E42" s="4"/>
      <c r="F42" s="4"/>
      <c r="G42" s="4"/>
      <c r="H42" s="4"/>
      <c r="I42" s="4"/>
      <c r="J42" s="4"/>
      <c r="K42" s="4"/>
      <c r="L42" s="4"/>
      <c r="M42" s="4"/>
      <c r="N42" s="4"/>
      <c r="O42" s="4"/>
      <c r="P42" s="4"/>
    </row>
    <row r="43" spans="1:16" ht="84" hidden="1" customHeight="1" x14ac:dyDescent="0.2">
      <c r="A43" s="233" t="s">
        <v>3143</v>
      </c>
      <c r="B43" s="385" t="s">
        <v>3144</v>
      </c>
      <c r="C43" s="386"/>
      <c r="D43" s="4"/>
      <c r="E43" s="4"/>
      <c r="F43" s="4"/>
      <c r="G43" s="4"/>
      <c r="H43" s="4"/>
      <c r="I43" s="4"/>
      <c r="J43" s="4"/>
      <c r="K43" s="4"/>
      <c r="L43" s="4"/>
      <c r="M43" s="4"/>
      <c r="N43" s="4"/>
      <c r="O43" s="4"/>
      <c r="P43" s="4"/>
    </row>
    <row r="44" spans="1:16" ht="48" hidden="1" customHeight="1" x14ac:dyDescent="0.2">
      <c r="A44" s="233" t="s">
        <v>3145</v>
      </c>
      <c r="B44" s="385" t="s">
        <v>3146</v>
      </c>
      <c r="C44" s="386"/>
      <c r="D44" s="4"/>
      <c r="E44" s="4"/>
      <c r="F44" s="4"/>
      <c r="G44" s="4"/>
      <c r="H44" s="4"/>
      <c r="I44" s="4"/>
      <c r="J44" s="4"/>
      <c r="K44" s="4"/>
      <c r="L44" s="4"/>
      <c r="M44" s="4"/>
      <c r="N44" s="4"/>
      <c r="O44" s="4"/>
      <c r="P44" s="4"/>
    </row>
    <row r="45" spans="1:16" ht="57" hidden="1" customHeight="1" x14ac:dyDescent="0.2">
      <c r="A45" s="233" t="s">
        <v>3147</v>
      </c>
      <c r="B45" s="385" t="s">
        <v>3148</v>
      </c>
      <c r="C45" s="386"/>
      <c r="D45" s="4"/>
      <c r="E45" s="4"/>
      <c r="F45" s="4"/>
      <c r="G45" s="4"/>
      <c r="H45" s="4"/>
      <c r="I45" s="4"/>
      <c r="J45" s="4"/>
      <c r="K45" s="4"/>
      <c r="L45" s="4"/>
      <c r="M45" s="4"/>
      <c r="N45" s="4"/>
      <c r="O45" s="4"/>
      <c r="P45" s="4"/>
    </row>
    <row r="46" spans="1:16" ht="73.5" hidden="1" customHeight="1" x14ac:dyDescent="0.2">
      <c r="A46" s="233" t="s">
        <v>3149</v>
      </c>
      <c r="B46" s="396" t="s">
        <v>3150</v>
      </c>
      <c r="C46" s="386"/>
      <c r="D46" s="4"/>
      <c r="E46" s="4"/>
      <c r="F46" s="4"/>
      <c r="G46" s="4"/>
      <c r="H46" s="4"/>
      <c r="I46" s="4"/>
      <c r="J46" s="4"/>
      <c r="K46" s="4"/>
      <c r="L46" s="4"/>
      <c r="M46" s="4"/>
      <c r="N46" s="4"/>
      <c r="O46" s="4"/>
      <c r="P46" s="4"/>
    </row>
    <row r="47" spans="1:16" ht="66" hidden="1" customHeight="1" x14ac:dyDescent="0.2">
      <c r="A47" s="38" t="s">
        <v>3151</v>
      </c>
      <c r="B47" s="397" t="s">
        <v>3152</v>
      </c>
      <c r="C47" s="397"/>
      <c r="D47" s="4"/>
      <c r="E47" s="4"/>
      <c r="F47" s="4"/>
      <c r="G47" s="4"/>
      <c r="H47" s="4"/>
      <c r="I47" s="4"/>
      <c r="J47" s="4"/>
      <c r="K47" s="4"/>
      <c r="L47" s="4"/>
      <c r="M47" s="4"/>
      <c r="N47" s="4"/>
      <c r="O47" s="4"/>
      <c r="P47" s="4"/>
    </row>
    <row r="48" spans="1:16" ht="123.75" customHeight="1" x14ac:dyDescent="0.2">
      <c r="A48" s="201" t="s">
        <v>3153</v>
      </c>
      <c r="B48" s="395" t="s">
        <v>3154</v>
      </c>
      <c r="C48" s="394"/>
      <c r="D48" s="4"/>
      <c r="E48" s="4"/>
      <c r="F48" s="4"/>
      <c r="G48" s="4"/>
      <c r="H48" s="4"/>
      <c r="I48" s="4"/>
      <c r="J48" s="4"/>
      <c r="K48" s="4"/>
      <c r="L48" s="4"/>
      <c r="M48" s="4"/>
      <c r="N48" s="4"/>
      <c r="O48" s="4"/>
      <c r="P48" s="4"/>
    </row>
    <row r="49" spans="1:16" ht="34.5" customHeight="1" x14ac:dyDescent="0.2">
      <c r="A49" s="201" t="s">
        <v>3155</v>
      </c>
      <c r="B49" s="393" t="s">
        <v>3156</v>
      </c>
      <c r="C49" s="394"/>
      <c r="D49" s="4"/>
      <c r="E49" s="4"/>
      <c r="F49" s="4"/>
      <c r="G49" s="4"/>
      <c r="H49" s="4"/>
      <c r="I49" s="4"/>
      <c r="J49" s="4"/>
      <c r="K49" s="4"/>
      <c r="L49" s="4"/>
      <c r="M49" s="4"/>
      <c r="N49" s="4"/>
      <c r="O49" s="4"/>
      <c r="P49" s="4"/>
    </row>
    <row r="50" spans="1:16" ht="34.5" customHeight="1" x14ac:dyDescent="0.2">
      <c r="A50" s="201" t="s">
        <v>3157</v>
      </c>
      <c r="B50" s="393" t="s">
        <v>3158</v>
      </c>
      <c r="C50" s="394"/>
      <c r="D50" s="4"/>
      <c r="E50" s="4"/>
      <c r="F50" s="4"/>
      <c r="G50" s="4"/>
      <c r="H50" s="4"/>
      <c r="I50" s="4"/>
      <c r="J50" s="4"/>
      <c r="K50" s="4"/>
      <c r="L50" s="4"/>
      <c r="M50" s="4"/>
      <c r="N50" s="4"/>
      <c r="O50" s="4"/>
      <c r="P50" s="4"/>
    </row>
    <row r="51" spans="1:16" ht="31.5" customHeight="1" x14ac:dyDescent="0.2">
      <c r="A51" s="234" t="s">
        <v>3159</v>
      </c>
      <c r="B51" s="385" t="s">
        <v>3160</v>
      </c>
      <c r="C51" s="386"/>
      <c r="D51" s="4"/>
      <c r="E51" s="4"/>
      <c r="F51" s="4"/>
      <c r="G51" s="4"/>
      <c r="H51" s="4"/>
      <c r="I51" s="4"/>
      <c r="J51" s="4"/>
      <c r="K51" s="4"/>
      <c r="L51" s="4"/>
      <c r="M51" s="4"/>
      <c r="N51" s="4"/>
      <c r="O51" s="4"/>
      <c r="P51" s="4"/>
    </row>
    <row r="52" spans="1:16" ht="31.5" customHeight="1" x14ac:dyDescent="0.2">
      <c r="A52" s="234" t="s">
        <v>3161</v>
      </c>
      <c r="B52" s="385" t="s">
        <v>3162</v>
      </c>
      <c r="C52" s="386"/>
      <c r="D52" s="4"/>
      <c r="E52" s="4"/>
      <c r="F52" s="4"/>
      <c r="G52" s="4"/>
      <c r="H52" s="4"/>
      <c r="I52" s="4"/>
      <c r="J52" s="4"/>
      <c r="K52" s="4"/>
      <c r="L52" s="4"/>
      <c r="M52" s="4"/>
      <c r="N52" s="4"/>
      <c r="O52" s="4"/>
      <c r="P52" s="4"/>
    </row>
    <row r="53" spans="1:16" ht="31.5" customHeight="1" x14ac:dyDescent="0.2">
      <c r="A53" s="234" t="s">
        <v>3163</v>
      </c>
      <c r="B53" s="398" t="s">
        <v>3164</v>
      </c>
      <c r="C53" s="399"/>
      <c r="D53" s="4"/>
      <c r="E53" s="4"/>
      <c r="F53" s="4"/>
      <c r="G53" s="4"/>
      <c r="H53" s="4"/>
      <c r="I53" s="4"/>
      <c r="J53" s="4"/>
      <c r="K53" s="4"/>
      <c r="L53" s="4"/>
      <c r="M53" s="4"/>
      <c r="N53" s="4"/>
      <c r="O53" s="4"/>
      <c r="P53" s="4"/>
    </row>
    <row r="54" spans="1:16" ht="31.5" customHeight="1" x14ac:dyDescent="0.2">
      <c r="A54" s="234" t="s">
        <v>3165</v>
      </c>
      <c r="B54" s="398" t="s">
        <v>3166</v>
      </c>
      <c r="C54" s="399"/>
      <c r="D54" s="4"/>
      <c r="E54" s="4"/>
      <c r="F54" s="4"/>
      <c r="G54" s="4"/>
      <c r="H54" s="4"/>
      <c r="I54" s="4"/>
      <c r="J54" s="4"/>
      <c r="K54" s="4"/>
      <c r="L54" s="4"/>
      <c r="M54" s="4"/>
      <c r="N54" s="4"/>
      <c r="O54" s="4"/>
      <c r="P54" s="4"/>
    </row>
    <row r="55" spans="1:16" ht="54.6" customHeight="1" x14ac:dyDescent="0.2">
      <c r="A55" s="234" t="s">
        <v>3167</v>
      </c>
      <c r="B55" s="398" t="s">
        <v>3168</v>
      </c>
      <c r="C55" s="399"/>
      <c r="D55" s="4"/>
      <c r="E55" s="4"/>
      <c r="F55" s="4"/>
      <c r="G55" s="4"/>
      <c r="H55" s="4"/>
      <c r="I55" s="4"/>
      <c r="J55" s="4"/>
      <c r="K55" s="4"/>
      <c r="L55" s="4"/>
      <c r="M55" s="4"/>
      <c r="N55" s="4"/>
      <c r="O55" s="4"/>
      <c r="P55" s="4"/>
    </row>
    <row r="56" spans="1:16" ht="54.6" customHeight="1" x14ac:dyDescent="0.2">
      <c r="A56" s="234" t="s">
        <v>3169</v>
      </c>
      <c r="B56" s="398" t="s">
        <v>3170</v>
      </c>
      <c r="C56" s="399"/>
      <c r="D56" s="4"/>
      <c r="E56" s="4"/>
      <c r="F56" s="4"/>
      <c r="G56" s="4"/>
      <c r="H56" s="4"/>
      <c r="I56" s="4"/>
      <c r="J56" s="4"/>
      <c r="K56" s="4"/>
      <c r="L56" s="4"/>
      <c r="M56" s="4"/>
      <c r="N56" s="4"/>
      <c r="O56" s="4"/>
      <c r="P56" s="4"/>
    </row>
    <row r="57" spans="1:16" ht="54" customHeight="1" x14ac:dyDescent="0.2">
      <c r="A57" s="234" t="s">
        <v>3171</v>
      </c>
      <c r="B57" s="398" t="s">
        <v>3172</v>
      </c>
      <c r="C57" s="399"/>
      <c r="D57" s="4"/>
      <c r="E57" s="4"/>
      <c r="F57" s="4"/>
      <c r="G57" s="4"/>
      <c r="H57" s="4"/>
      <c r="I57" s="4"/>
      <c r="J57" s="4"/>
      <c r="K57" s="4"/>
      <c r="L57" s="4"/>
      <c r="M57" s="4"/>
      <c r="N57" s="4"/>
      <c r="O57" s="4"/>
      <c r="P57" s="4"/>
    </row>
    <row r="58" spans="1:16" ht="31.15" customHeight="1" x14ac:dyDescent="0.2">
      <c r="A58" s="293" t="s">
        <v>3411</v>
      </c>
      <c r="B58" s="391" t="s">
        <v>3412</v>
      </c>
      <c r="C58" s="392"/>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999"/>
  <sheetViews>
    <sheetView showGridLines="0" zoomScale="90" zoomScaleNormal="90" workbookViewId="0"/>
  </sheetViews>
  <sheetFormatPr defaultColWidth="14.42578125" defaultRowHeight="15" customHeight="1" x14ac:dyDescent="0.2"/>
  <cols>
    <col min="1" max="1" width="112.7109375" style="202" customWidth="1"/>
    <col min="2" max="6" width="14.42578125" customWidth="1"/>
  </cols>
  <sheetData>
    <row r="1" spans="1:1" ht="37.5" customHeight="1" x14ac:dyDescent="0.2">
      <c r="A1" s="209" t="s">
        <v>12</v>
      </c>
    </row>
    <row r="2" spans="1:1" ht="12.75" customHeight="1" x14ac:dyDescent="0.2">
      <c r="A2" s="203"/>
    </row>
    <row r="3" spans="1:1" ht="12.75" x14ac:dyDescent="0.2">
      <c r="A3" s="204" t="s">
        <v>3174</v>
      </c>
    </row>
    <row r="4" spans="1:1" ht="39" customHeight="1" x14ac:dyDescent="0.2">
      <c r="A4" s="204" t="s">
        <v>3175</v>
      </c>
    </row>
    <row r="5" spans="1:1" ht="60.75" customHeight="1" x14ac:dyDescent="0.2">
      <c r="A5" s="204" t="s">
        <v>13</v>
      </c>
    </row>
    <row r="6" spans="1:1" ht="27" customHeight="1" x14ac:dyDescent="0.2">
      <c r="A6" s="205" t="s">
        <v>14</v>
      </c>
    </row>
    <row r="7" spans="1:1" ht="56.25" x14ac:dyDescent="0.2">
      <c r="A7" s="206" t="s">
        <v>3489</v>
      </c>
    </row>
    <row r="8" spans="1:1" ht="78.75" x14ac:dyDescent="0.2">
      <c r="A8" s="207" t="s">
        <v>15</v>
      </c>
    </row>
    <row r="9" spans="1:1" ht="22.5" x14ac:dyDescent="0.2">
      <c r="A9" s="204" t="s">
        <v>16</v>
      </c>
    </row>
    <row r="10" spans="1:1" ht="56.25" x14ac:dyDescent="0.2">
      <c r="A10" s="204" t="s">
        <v>17</v>
      </c>
    </row>
    <row r="11" spans="1:1" ht="42.75" customHeight="1" x14ac:dyDescent="0.2">
      <c r="A11" s="208" t="s">
        <v>18</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W1004"/>
  <sheetViews>
    <sheetView showGridLines="0" tabSelected="1" topLeftCell="A5" zoomScaleNormal="100" workbookViewId="0">
      <selection activeCell="C12" sqref="C12"/>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22" t="s">
        <v>19</v>
      </c>
      <c r="B2" s="323"/>
      <c r="C2" s="323"/>
      <c r="D2" s="323"/>
      <c r="E2" s="323"/>
      <c r="F2" s="323"/>
      <c r="G2" s="323"/>
      <c r="H2" s="323"/>
      <c r="I2" s="323"/>
      <c r="J2" s="4"/>
      <c r="K2" s="4"/>
      <c r="L2" s="4"/>
      <c r="M2" s="4"/>
      <c r="N2" s="4"/>
      <c r="O2" s="4"/>
      <c r="P2" s="4"/>
      <c r="Q2" s="4"/>
      <c r="R2" s="4"/>
      <c r="S2" s="4"/>
      <c r="T2" s="4"/>
      <c r="U2" s="4"/>
      <c r="V2" s="4"/>
      <c r="W2" s="4"/>
    </row>
    <row r="3" spans="1:23" ht="15.75" customHeight="1" x14ac:dyDescent="0.2">
      <c r="A3" s="4"/>
      <c r="B3" s="16"/>
      <c r="C3" s="16"/>
      <c r="D3" s="16"/>
      <c r="E3" s="16"/>
      <c r="F3" s="16"/>
      <c r="G3" s="16"/>
      <c r="H3" s="4"/>
      <c r="I3" s="287" t="s">
        <v>3388</v>
      </c>
      <c r="J3" s="4"/>
      <c r="K3" s="4"/>
      <c r="L3" s="4"/>
      <c r="M3" s="4"/>
      <c r="N3" s="4"/>
      <c r="O3" s="4"/>
      <c r="P3" s="4"/>
      <c r="Q3" s="4"/>
      <c r="R3" s="4"/>
      <c r="S3" s="4"/>
      <c r="T3" s="4"/>
      <c r="U3" s="4"/>
      <c r="V3" s="4"/>
      <c r="W3" s="4"/>
    </row>
    <row r="4" spans="1:23" ht="32.25" customHeight="1" x14ac:dyDescent="0.35">
      <c r="A4" s="324" t="s">
        <v>20</v>
      </c>
      <c r="B4" s="325"/>
      <c r="C4" s="325"/>
      <c r="D4" s="325"/>
      <c r="E4" s="325"/>
      <c r="F4" s="325"/>
      <c r="G4" s="325"/>
      <c r="H4" s="325"/>
      <c r="I4" s="325"/>
      <c r="J4" s="4"/>
      <c r="K4" s="265"/>
      <c r="L4" s="4"/>
      <c r="M4" s="4"/>
      <c r="N4" s="4"/>
      <c r="O4" s="4"/>
      <c r="P4" s="4"/>
      <c r="Q4" s="4"/>
      <c r="R4" s="4"/>
      <c r="S4" s="4"/>
      <c r="T4" s="4"/>
      <c r="U4" s="4"/>
      <c r="V4" s="4"/>
      <c r="W4" s="4"/>
    </row>
    <row r="5" spans="1:23" ht="13.5" customHeight="1" x14ac:dyDescent="0.35">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35">
      <c r="B6" s="17" t="s">
        <v>21</v>
      </c>
      <c r="C6" s="259">
        <v>35652</v>
      </c>
      <c r="D6" s="239"/>
      <c r="E6" s="254"/>
      <c r="F6" s="253"/>
      <c r="G6" s="253"/>
      <c r="H6" s="18" t="s">
        <v>22</v>
      </c>
      <c r="I6" s="19" t="s">
        <v>23</v>
      </c>
      <c r="J6" s="4"/>
      <c r="K6" s="4"/>
      <c r="L6" s="4"/>
      <c r="M6" s="4"/>
      <c r="N6" s="4"/>
      <c r="O6" s="4"/>
      <c r="P6" s="4"/>
      <c r="Q6" s="4"/>
      <c r="R6" s="4"/>
      <c r="S6" s="4"/>
      <c r="T6" s="4"/>
      <c r="U6" s="4"/>
      <c r="V6" s="4"/>
      <c r="W6" s="4"/>
    </row>
    <row r="7" spans="1:23" ht="13.5" customHeight="1" x14ac:dyDescent="0.35">
      <c r="B7" s="17"/>
      <c r="C7" s="248"/>
      <c r="D7" s="239"/>
      <c r="E7" s="353" t="s">
        <v>3221</v>
      </c>
      <c r="F7" s="326" t="s">
        <v>24</v>
      </c>
      <c r="G7" s="327"/>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35">
      <c r="B8" s="17" t="s">
        <v>25</v>
      </c>
      <c r="C8" s="260" t="s">
        <v>3648</v>
      </c>
      <c r="D8" s="239"/>
      <c r="E8" s="353"/>
      <c r="F8" s="328" t="s">
        <v>26</v>
      </c>
      <c r="G8" s="329"/>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35">
      <c r="B9" s="20"/>
      <c r="C9" s="21"/>
      <c r="D9" s="239"/>
      <c r="E9" s="353"/>
      <c r="F9" s="320" t="s">
        <v>27</v>
      </c>
      <c r="G9" s="321"/>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35">
      <c r="B10" s="17" t="s">
        <v>28</v>
      </c>
      <c r="C10" s="261">
        <v>22</v>
      </c>
      <c r="D10" s="239"/>
      <c r="E10" s="353"/>
      <c r="F10" s="328" t="s">
        <v>30</v>
      </c>
      <c r="G10" s="329"/>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35">
      <c r="B11" s="23"/>
      <c r="C11" s="24"/>
      <c r="D11" s="239"/>
      <c r="E11" s="353"/>
      <c r="F11" s="318" t="s">
        <v>31</v>
      </c>
      <c r="G11" s="319"/>
      <c r="H11" s="258" t="str">
        <f>IF(OR(MAX(Skriveni!C1582:C1686)&gt;0,MIN(Skriveni!C1582:C1686)&lt;0),"DA","NE")</f>
        <v>DA</v>
      </c>
      <c r="I11" s="26" t="str">
        <f>IF(AND(H11="DA",Kont!E341&gt;0),Kont!E341,"Nema")</f>
        <v>Nema</v>
      </c>
      <c r="J11" s="4"/>
      <c r="K11" s="4"/>
      <c r="L11" s="4"/>
      <c r="M11" s="4"/>
      <c r="N11" s="4"/>
      <c r="O11" s="4"/>
      <c r="P11" s="4"/>
      <c r="Q11" s="4"/>
      <c r="R11" s="4"/>
      <c r="S11" s="4"/>
      <c r="T11" s="4"/>
      <c r="U11" s="4"/>
      <c r="V11" s="4"/>
      <c r="W11" s="4"/>
    </row>
    <row r="12" spans="1:23" ht="23.25" x14ac:dyDescent="0.35">
      <c r="B12" s="17" t="s">
        <v>32</v>
      </c>
      <c r="C12" s="262" t="s">
        <v>3649</v>
      </c>
      <c r="D12" s="239"/>
      <c r="E12" s="353"/>
      <c r="F12" s="350" t="s">
        <v>3488</v>
      </c>
      <c r="G12" s="351"/>
      <c r="H12" s="352"/>
      <c r="I12" s="297" t="str">
        <f>IF(Kont!E14&gt;0,Kont!E14,"Nema")</f>
        <v>Nema</v>
      </c>
      <c r="J12" s="4"/>
      <c r="K12" s="4"/>
      <c r="L12" s="4"/>
      <c r="M12" s="4"/>
      <c r="N12" s="4"/>
      <c r="O12" s="4"/>
      <c r="P12" s="4"/>
      <c r="Q12" s="4"/>
      <c r="R12" s="4"/>
      <c r="S12" s="4"/>
      <c r="T12" s="4"/>
      <c r="U12" s="4"/>
      <c r="V12" s="4"/>
      <c r="W12" s="4"/>
    </row>
    <row r="13" spans="1:23" ht="13.5" customHeight="1" x14ac:dyDescent="0.35">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x14ac:dyDescent="0.2">
      <c r="A15" s="199" t="s">
        <v>33</v>
      </c>
      <c r="B15" s="333" t="s">
        <v>34</v>
      </c>
      <c r="C15" s="354"/>
      <c r="D15" s="354"/>
      <c r="E15" s="354"/>
      <c r="F15" s="335"/>
      <c r="G15" s="200" t="s">
        <v>35</v>
      </c>
      <c r="H15" s="285" t="s">
        <v>42</v>
      </c>
      <c r="I15" s="286" t="s">
        <v>43</v>
      </c>
      <c r="J15" s="4"/>
      <c r="K15" s="4"/>
      <c r="L15" s="4"/>
      <c r="M15" s="4"/>
      <c r="N15" s="4"/>
      <c r="O15" s="4"/>
      <c r="P15" s="4"/>
      <c r="Q15" s="4"/>
      <c r="R15" s="4"/>
      <c r="S15" s="4"/>
      <c r="T15" s="4"/>
      <c r="U15" s="4"/>
      <c r="V15" s="4"/>
      <c r="W15" s="4"/>
    </row>
    <row r="16" spans="1:23" ht="12.75" customHeight="1" x14ac:dyDescent="0.2">
      <c r="A16" s="330" t="s">
        <v>24</v>
      </c>
      <c r="B16" s="349" t="str">
        <f>'PR-RAS'!B6</f>
        <v>PRIHODI POSLOVANJA (šifre 61+62+63+64+65+66+67+68)</v>
      </c>
      <c r="C16" s="345"/>
      <c r="D16" s="345"/>
      <c r="E16" s="345"/>
      <c r="F16" s="346"/>
      <c r="G16" s="27" t="str">
        <f>'PR-RAS'!C6</f>
        <v>6</v>
      </c>
      <c r="H16" s="298">
        <f>'PR-RAS'!D6</f>
        <v>3208670.2800000003</v>
      </c>
      <c r="I16" s="298">
        <f>'PR-RAS'!E6</f>
        <v>2721866.1899999995</v>
      </c>
      <c r="J16" s="4"/>
      <c r="K16" s="4"/>
      <c r="L16" s="4"/>
      <c r="M16" s="4"/>
      <c r="N16" s="4"/>
      <c r="O16" s="4"/>
      <c r="P16" s="4"/>
      <c r="Q16" s="4"/>
      <c r="R16" s="4"/>
      <c r="S16" s="4"/>
      <c r="T16" s="4"/>
      <c r="U16" s="4"/>
      <c r="V16" s="4"/>
      <c r="W16" s="4"/>
    </row>
    <row r="17" spans="1:23" ht="12.75" customHeight="1" x14ac:dyDescent="0.2">
      <c r="A17" s="331"/>
      <c r="B17" s="338" t="str">
        <f>'PR-RAS'!B152</f>
        <v xml:space="preserve">RASHODI POSLOVANJA (šifre 31+32+34+35+36+37+38) </v>
      </c>
      <c r="C17" s="339"/>
      <c r="D17" s="339"/>
      <c r="E17" s="339"/>
      <c r="F17" s="340"/>
      <c r="G17" s="28" t="str">
        <f>'PR-RAS'!C152</f>
        <v>3</v>
      </c>
      <c r="H17" s="298">
        <f>'PR-RAS'!D152</f>
        <v>2044366.5999999999</v>
      </c>
      <c r="I17" s="298">
        <f>'PR-RAS'!E152</f>
        <v>1989136.9599999997</v>
      </c>
      <c r="J17" s="4"/>
      <c r="K17" s="4"/>
      <c r="L17" s="4"/>
      <c r="M17" s="4"/>
      <c r="N17" s="4"/>
      <c r="O17" s="4"/>
      <c r="P17" s="4"/>
      <c r="Q17" s="4"/>
      <c r="R17" s="4"/>
      <c r="S17" s="4"/>
      <c r="T17" s="4"/>
      <c r="U17" s="4"/>
      <c r="V17" s="4"/>
      <c r="W17" s="4"/>
    </row>
    <row r="18" spans="1:23" ht="12.75" customHeight="1" x14ac:dyDescent="0.2">
      <c r="A18" s="331"/>
      <c r="B18" s="338" t="str">
        <f>'PR-RAS'!B649</f>
        <v>Višak prihoda i primitaka raspoloživ u sljedećem razdoblju (šifre X005 + '9221-9222' - Y005 - '9222-9221')</v>
      </c>
      <c r="C18" s="339"/>
      <c r="D18" s="339"/>
      <c r="E18" s="339"/>
      <c r="F18" s="340"/>
      <c r="G18" s="28" t="str">
        <f>'PR-RAS'!C649</f>
        <v>X006</v>
      </c>
      <c r="H18" s="298">
        <f>'PR-RAS'!D649</f>
        <v>5045043.8500000006</v>
      </c>
      <c r="I18" s="298">
        <f>'PR-RAS'!E649</f>
        <v>6004371.0200000005</v>
      </c>
      <c r="J18" s="4"/>
      <c r="K18" s="4"/>
      <c r="L18" s="4"/>
      <c r="M18" s="4"/>
      <c r="N18" s="4"/>
      <c r="O18" s="4"/>
      <c r="P18" s="4"/>
      <c r="Q18" s="4"/>
      <c r="R18" s="4"/>
      <c r="S18" s="4"/>
      <c r="T18" s="4"/>
      <c r="U18" s="4"/>
      <c r="V18" s="4"/>
      <c r="W18" s="4"/>
    </row>
    <row r="19" spans="1:23" ht="12.75" customHeight="1" x14ac:dyDescent="0.2">
      <c r="A19" s="332"/>
      <c r="B19" s="341" t="str">
        <f>'PR-RAS'!B650</f>
        <v>Manjak prihoda i primitaka za pokriće u sljedećem razdoblju (šifre Y005 + '9222-9221' - X005 - '9221-9222' )</v>
      </c>
      <c r="C19" s="342"/>
      <c r="D19" s="342"/>
      <c r="E19" s="342"/>
      <c r="F19" s="343"/>
      <c r="G19" s="29" t="str">
        <f>'PR-RAS'!C650</f>
        <v>Y006</v>
      </c>
      <c r="H19" s="298">
        <f>'PR-RAS'!D650</f>
        <v>0</v>
      </c>
      <c r="I19" s="298">
        <f>'PR-RAS'!E650</f>
        <v>0</v>
      </c>
      <c r="J19" s="4"/>
      <c r="K19" s="4"/>
      <c r="L19" s="4"/>
      <c r="M19" s="4"/>
      <c r="N19" s="4"/>
      <c r="O19" s="4"/>
      <c r="P19" s="4"/>
      <c r="Q19" s="4"/>
      <c r="R19" s="4"/>
      <c r="S19" s="4"/>
      <c r="T19" s="4"/>
      <c r="U19" s="4"/>
      <c r="V19" s="4"/>
      <c r="W19" s="4"/>
    </row>
    <row r="20" spans="1:23" ht="29.25" customHeight="1" x14ac:dyDescent="0.2">
      <c r="A20" s="199" t="s">
        <v>33</v>
      </c>
      <c r="B20" s="333" t="s">
        <v>34</v>
      </c>
      <c r="C20" s="334"/>
      <c r="D20" s="334"/>
      <c r="E20" s="334"/>
      <c r="F20" s="335"/>
      <c r="G20" s="200" t="s">
        <v>35</v>
      </c>
      <c r="H20" s="285" t="s">
        <v>1836</v>
      </c>
      <c r="I20" s="286" t="s">
        <v>1837</v>
      </c>
      <c r="J20" s="4"/>
      <c r="K20" s="4"/>
      <c r="L20" s="4"/>
      <c r="M20" s="4"/>
      <c r="N20" s="4"/>
      <c r="O20" s="4"/>
      <c r="P20" s="4"/>
      <c r="Q20" s="4"/>
      <c r="R20" s="4"/>
      <c r="S20" s="4"/>
      <c r="T20" s="4"/>
      <c r="U20" s="4"/>
      <c r="V20" s="4"/>
      <c r="W20" s="4"/>
    </row>
    <row r="21" spans="1:23" ht="12.75" customHeight="1" x14ac:dyDescent="0.2">
      <c r="A21" s="330" t="s">
        <v>26</v>
      </c>
      <c r="B21" s="349" t="str">
        <f>BILANCA!B7</f>
        <v>Nefinancijska imovina (šifre 01+02+03+04+05+06)</v>
      </c>
      <c r="C21" s="345"/>
      <c r="D21" s="345"/>
      <c r="E21" s="345"/>
      <c r="F21" s="346"/>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
      <c r="A22" s="331"/>
      <c r="B22" s="338" t="str">
        <f>BILANCA!B69</f>
        <v>Financijska imovina (šifre 11+12+13+14+15+16+17+19)</v>
      </c>
      <c r="C22" s="339"/>
      <c r="D22" s="339"/>
      <c r="E22" s="339"/>
      <c r="F22" s="340"/>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
      <c r="A23" s="331"/>
      <c r="B23" s="338" t="str">
        <f>BILANCA!B177</f>
        <v xml:space="preserve">Obveze (šifre 23+24+25+26+27+29) </v>
      </c>
      <c r="C23" s="339"/>
      <c r="D23" s="339"/>
      <c r="E23" s="339"/>
      <c r="F23" s="340"/>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
      <c r="A24" s="332"/>
      <c r="B24" s="341" t="str">
        <f>BILANCA!B251</f>
        <v>Vlastiti izvori (šifre 91 + 922 - 93 + 96 + 97)</v>
      </c>
      <c r="C24" s="342"/>
      <c r="D24" s="342"/>
      <c r="E24" s="342"/>
      <c r="F24" s="343"/>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
      <c r="A25" s="199" t="s">
        <v>33</v>
      </c>
      <c r="B25" s="333" t="s">
        <v>34</v>
      </c>
      <c r="C25" s="334"/>
      <c r="D25" s="334"/>
      <c r="E25" s="334"/>
      <c r="F25" s="335"/>
      <c r="G25" s="200" t="s">
        <v>35</v>
      </c>
      <c r="H25" s="285" t="s">
        <v>42</v>
      </c>
      <c r="I25" s="286" t="s">
        <v>43</v>
      </c>
      <c r="J25" s="4"/>
      <c r="K25" s="4"/>
      <c r="L25" s="4"/>
      <c r="M25" s="4"/>
      <c r="N25" s="4"/>
      <c r="O25" s="4"/>
      <c r="P25" s="4"/>
      <c r="Q25" s="4"/>
      <c r="R25" s="4"/>
      <c r="S25" s="4"/>
      <c r="T25" s="4"/>
      <c r="U25" s="4"/>
      <c r="V25" s="4"/>
      <c r="W25" s="4"/>
    </row>
    <row r="26" spans="1:23" ht="12.75" customHeight="1" x14ac:dyDescent="0.2">
      <c r="A26" s="330" t="s">
        <v>36</v>
      </c>
      <c r="B26" s="349" t="str">
        <f>'RAS-funkcijski'!B5</f>
        <v>Opće javne usluge (šifre 011+012+013+014 do 018)</v>
      </c>
      <c r="C26" s="345"/>
      <c r="D26" s="345"/>
      <c r="E26" s="345"/>
      <c r="F26" s="346"/>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
      <c r="A27" s="331"/>
      <c r="B27" s="338" t="str">
        <f>'RAS-funkcijski'!B35</f>
        <v>Ekonomski poslovi (šifre 041+042+043+044+045+046+047+048+049)</v>
      </c>
      <c r="C27" s="339"/>
      <c r="D27" s="339"/>
      <c r="E27" s="339"/>
      <c r="F27" s="340"/>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
      <c r="A28" s="331"/>
      <c r="B28" s="338" t="str">
        <f>'RAS-funkcijski'!B88</f>
        <v>Rashodi vezani za stanovanje i kom. pogodnosti koji nisu drugdje svrstani</v>
      </c>
      <c r="C28" s="339"/>
      <c r="D28" s="339"/>
      <c r="E28" s="339"/>
      <c r="F28" s="340"/>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
      <c r="A29" s="331"/>
      <c r="B29" s="338" t="str">
        <f>'RAS-funkcijski'!B114</f>
        <v>Obrazovanje (šifre 091+092+093+094+095+096+097+098)</v>
      </c>
      <c r="C29" s="339"/>
      <c r="D29" s="339"/>
      <c r="E29" s="339"/>
      <c r="F29" s="340"/>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
      <c r="A30" s="332"/>
      <c r="B30" s="341" t="str">
        <f>'RAS-funkcijski'!B141</f>
        <v>Kontrolni zbroj (šifre 01+02+03+04+05+06+07+08+09+10)</v>
      </c>
      <c r="C30" s="342"/>
      <c r="D30" s="342"/>
      <c r="E30" s="342"/>
      <c r="F30" s="343"/>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
      <c r="A31" s="199" t="s">
        <v>33</v>
      </c>
      <c r="B31" s="333" t="s">
        <v>34</v>
      </c>
      <c r="C31" s="334"/>
      <c r="D31" s="334"/>
      <c r="E31" s="334"/>
      <c r="F31" s="335"/>
      <c r="G31" s="200" t="s">
        <v>35</v>
      </c>
      <c r="H31" s="285" t="s">
        <v>2586</v>
      </c>
      <c r="I31" s="286" t="s">
        <v>2587</v>
      </c>
      <c r="J31" s="4"/>
      <c r="K31" s="4"/>
      <c r="L31" s="4"/>
      <c r="M31" s="4"/>
      <c r="N31" s="4"/>
      <c r="O31" s="4"/>
      <c r="P31" s="4"/>
      <c r="Q31" s="4"/>
      <c r="R31" s="4"/>
      <c r="S31" s="4"/>
      <c r="T31" s="4"/>
      <c r="U31" s="4"/>
      <c r="V31" s="4"/>
      <c r="W31" s="4"/>
    </row>
    <row r="32" spans="1:23" ht="12.75" customHeight="1" x14ac:dyDescent="0.2">
      <c r="A32" s="330" t="s">
        <v>30</v>
      </c>
      <c r="B32" s="344" t="str">
        <f>'P-VRIO'!B5</f>
        <v>Promjene u vrijednosti i obujmu imovine (šifre 91511+91512)</v>
      </c>
      <c r="C32" s="345"/>
      <c r="D32" s="345"/>
      <c r="E32" s="345"/>
      <c r="F32" s="346"/>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
      <c r="A33" s="331"/>
      <c r="B33" s="347" t="str">
        <f>'P-VRIO'!B22</f>
        <v>Promjene u obujmu imovine (šifre P016+P023)</v>
      </c>
      <c r="C33" s="339"/>
      <c r="D33" s="339"/>
      <c r="E33" s="339"/>
      <c r="F33" s="340"/>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
      <c r="A34" s="331"/>
      <c r="B34" s="347" t="str">
        <f>'P-VRIO'!B38</f>
        <v>Promjene u vrijednosti i obujmu obveza (šifre 91521+91522)</v>
      </c>
      <c r="C34" s="339"/>
      <c r="D34" s="339"/>
      <c r="E34" s="339"/>
      <c r="F34" s="340"/>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
      <c r="A35" s="332"/>
      <c r="B35" s="348" t="str">
        <f>'P-VRIO'!B44</f>
        <v>Promjene u obujmu obveza (šifre P035 do P038)</v>
      </c>
      <c r="C35" s="342"/>
      <c r="D35" s="342"/>
      <c r="E35" s="342"/>
      <c r="F35" s="343"/>
      <c r="G35" s="127" t="str">
        <f>'P-VRIO'!C44</f>
        <v>91522</v>
      </c>
      <c r="H35" s="298">
        <f>'P-VRIO'!D44</f>
        <v>0</v>
      </c>
      <c r="I35" s="298">
        <f>'P-VRIO'!E44</f>
        <v>0</v>
      </c>
      <c r="J35" s="4"/>
      <c r="K35" s="4"/>
      <c r="L35" s="4"/>
      <c r="M35" s="4"/>
      <c r="N35" s="4"/>
      <c r="O35" s="4"/>
      <c r="P35" s="4"/>
      <c r="Q35" s="4"/>
      <c r="R35" s="4"/>
      <c r="S35" s="4"/>
      <c r="T35" s="4"/>
      <c r="U35" s="4"/>
      <c r="V35" s="4"/>
      <c r="W35" s="4"/>
    </row>
    <row r="36" spans="1:23" ht="36" x14ac:dyDescent="0.2">
      <c r="A36" s="199" t="s">
        <v>33</v>
      </c>
      <c r="B36" s="333" t="s">
        <v>34</v>
      </c>
      <c r="C36" s="334"/>
      <c r="D36" s="334"/>
      <c r="E36" s="334"/>
      <c r="F36" s="335"/>
      <c r="G36" s="200" t="s">
        <v>35</v>
      </c>
      <c r="H36" s="285" t="s">
        <v>1836</v>
      </c>
      <c r="I36" s="286" t="s">
        <v>1821</v>
      </c>
      <c r="J36" s="4"/>
      <c r="K36" s="4"/>
      <c r="L36" s="4"/>
      <c r="M36" s="4"/>
      <c r="N36" s="4"/>
      <c r="O36" s="4"/>
      <c r="P36" s="4"/>
      <c r="Q36" s="4"/>
      <c r="R36" s="4"/>
      <c r="S36" s="4"/>
      <c r="T36" s="4"/>
      <c r="U36" s="4"/>
      <c r="V36" s="4"/>
      <c r="W36" s="4"/>
    </row>
    <row r="37" spans="1:23" ht="12.75" customHeight="1" x14ac:dyDescent="0.2">
      <c r="A37" s="330" t="s">
        <v>31</v>
      </c>
      <c r="B37" s="349" t="str">
        <f>OBVEZE!B5</f>
        <v>Stanje obveza 1. siječnja (=stanju obveza iz Izvještaja o obvezama na 31. prosinca prethodne godine)</v>
      </c>
      <c r="C37" s="345"/>
      <c r="D37" s="345"/>
      <c r="E37" s="345"/>
      <c r="F37" s="346"/>
      <c r="G37" s="125" t="str">
        <f>OBVEZE!C5</f>
        <v>V001</v>
      </c>
      <c r="H37" s="298">
        <f>OBVEZE!D5</f>
        <v>177385.95</v>
      </c>
      <c r="I37" s="298" t="s">
        <v>37</v>
      </c>
      <c r="J37" s="4"/>
      <c r="K37" s="4"/>
      <c r="L37" s="4"/>
      <c r="M37" s="4"/>
      <c r="N37" s="4"/>
      <c r="O37" s="4"/>
      <c r="P37" s="4"/>
      <c r="Q37" s="4"/>
      <c r="R37" s="4"/>
      <c r="S37" s="4"/>
      <c r="T37" s="4"/>
      <c r="U37" s="4"/>
      <c r="V37" s="4"/>
      <c r="W37" s="4"/>
    </row>
    <row r="38" spans="1:23" ht="12.75" customHeight="1" x14ac:dyDescent="0.2">
      <c r="A38" s="331"/>
      <c r="B38" s="338" t="str">
        <f>OBVEZE!B44</f>
        <v>Stanje obveza na kraju izvještajnog razdoblja (šifre V001+V002-V004) i (šifre V007+V009)</v>
      </c>
      <c r="C38" s="339"/>
      <c r="D38" s="339"/>
      <c r="E38" s="339"/>
      <c r="F38" s="340"/>
      <c r="G38" s="126" t="str">
        <f>OBVEZE!C44</f>
        <v>V006</v>
      </c>
      <c r="H38" s="298" t="s">
        <v>37</v>
      </c>
      <c r="I38" s="298">
        <f>OBVEZE!D44</f>
        <v>227378.75000000047</v>
      </c>
      <c r="J38" s="4"/>
      <c r="K38" s="4"/>
      <c r="L38" s="4"/>
      <c r="M38" s="4"/>
      <c r="N38" s="4"/>
      <c r="O38" s="4"/>
      <c r="P38" s="4"/>
      <c r="Q38" s="4"/>
      <c r="R38" s="4"/>
      <c r="S38" s="4"/>
      <c r="T38" s="4"/>
      <c r="U38" s="4"/>
      <c r="V38" s="4"/>
      <c r="W38" s="4"/>
    </row>
    <row r="39" spans="1:23" ht="12.75" customHeight="1" x14ac:dyDescent="0.2">
      <c r="A39" s="331"/>
      <c r="B39" s="338" t="str">
        <f>OBVEZE!B45</f>
        <v>Stanje dospjelih obveza na kraju izvještajnog razdoblja (šifre V008+D23+D24 + 'D dio 25,26' + D27)</v>
      </c>
      <c r="C39" s="339"/>
      <c r="D39" s="339"/>
      <c r="E39" s="339"/>
      <c r="F39" s="340"/>
      <c r="G39" s="126" t="str">
        <f>OBVEZE!C45</f>
        <v>V007</v>
      </c>
      <c r="H39" s="298" t="s">
        <v>37</v>
      </c>
      <c r="I39" s="298">
        <f>OBVEZE!D45</f>
        <v>170642.1</v>
      </c>
      <c r="J39" s="4"/>
      <c r="K39" s="4"/>
      <c r="L39" s="4"/>
      <c r="M39" s="4"/>
      <c r="N39" s="4"/>
      <c r="O39" s="4"/>
      <c r="P39" s="4"/>
      <c r="Q39" s="4"/>
      <c r="R39" s="4"/>
      <c r="S39" s="4"/>
      <c r="T39" s="4"/>
      <c r="U39" s="4"/>
      <c r="V39" s="4"/>
      <c r="W39" s="4"/>
    </row>
    <row r="40" spans="1:23" ht="12.75" customHeight="1" x14ac:dyDescent="0.2">
      <c r="A40" s="332"/>
      <c r="B40" s="341" t="str">
        <f>OBVEZE!B104</f>
        <v>Stanje nedospjelih obveza na kraju izvještajnog razdoblja (šifre V010 + ND23 + ND24 + 'ND dio 25,26' + ND27)</v>
      </c>
      <c r="C40" s="342"/>
      <c r="D40" s="342"/>
      <c r="E40" s="342"/>
      <c r="F40" s="343"/>
      <c r="G40" s="127" t="str">
        <f>OBVEZE!C104</f>
        <v>V009</v>
      </c>
      <c r="H40" s="299" t="s">
        <v>37</v>
      </c>
      <c r="I40" s="299">
        <f>OBVEZE!D104</f>
        <v>56736.65</v>
      </c>
      <c r="J40" s="4"/>
      <c r="K40" s="4"/>
      <c r="L40" s="4"/>
      <c r="M40" s="4"/>
      <c r="N40" s="4"/>
      <c r="O40" s="4"/>
      <c r="P40" s="4"/>
      <c r="Q40" s="4"/>
      <c r="R40" s="4"/>
      <c r="S40" s="4"/>
      <c r="T40" s="4"/>
      <c r="U40" s="4"/>
      <c r="V40" s="4"/>
      <c r="W40" s="4"/>
    </row>
    <row r="41" spans="1:23" ht="14.25" customHeight="1" x14ac:dyDescent="0.2">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
      <c r="A43" s="242"/>
      <c r="B43" s="242"/>
      <c r="C43" s="242"/>
      <c r="D43" s="242"/>
      <c r="E43" s="336" t="s">
        <v>3385</v>
      </c>
      <c r="F43" s="336"/>
      <c r="G43" s="242"/>
      <c r="H43" s="337" t="s">
        <v>3173</v>
      </c>
      <c r="I43" s="337"/>
      <c r="J43" s="4"/>
      <c r="K43" s="4"/>
      <c r="L43" s="4"/>
      <c r="M43" s="4"/>
      <c r="N43" s="4"/>
      <c r="O43" s="4"/>
      <c r="P43" s="4"/>
      <c r="Q43" s="4"/>
      <c r="R43" s="4"/>
      <c r="S43" s="4"/>
      <c r="T43" s="4"/>
      <c r="U43" s="4"/>
      <c r="V43" s="4"/>
      <c r="W43" s="4"/>
    </row>
    <row r="44" spans="1:23" ht="12.75" customHeight="1" x14ac:dyDescent="0.2">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SpjuZEtC95rc4SWj8rCBdvreaGNlUWs8Okb6nM4n8pAOp8+AmN3hNxG0brxeh6RVsZ796z6lNJLk6bEQeYOGCA==" saltValue="XXocZVHR2w6Pf9dmj87wUg==" spinCount="100000" sheet="1" selectLockedCells="1"/>
  <mergeCells count="42">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A16:A19"/>
    <mergeCell ref="A21:A24"/>
    <mergeCell ref="A26:A30"/>
    <mergeCell ref="A32:A35"/>
    <mergeCell ref="A37:A40"/>
    <mergeCell ref="F11:G11"/>
    <mergeCell ref="F9:G9"/>
    <mergeCell ref="A2:I2"/>
    <mergeCell ref="A4:I4"/>
    <mergeCell ref="F7:G7"/>
    <mergeCell ref="F10:G10"/>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X1052"/>
  <sheetViews>
    <sheetView showGridLines="0" zoomScaleNormal="100" workbookViewId="0">
      <selection activeCell="E414" sqref="E414"/>
    </sheetView>
  </sheetViews>
  <sheetFormatPr defaultColWidth="14.42578125" defaultRowHeight="15" customHeight="1" x14ac:dyDescent="0.2"/>
  <cols>
    <col min="1" max="1" width="13.28515625" style="140" customWidth="1"/>
    <col min="2" max="2" width="60.7109375" style="184" customWidth="1"/>
    <col min="3" max="3" width="12.7109375" style="140" customWidth="1"/>
    <col min="4" max="5" width="14.7109375" style="49" customWidth="1"/>
    <col min="6" max="6" width="8.7109375" style="49" customWidth="1"/>
    <col min="7" max="10" width="14.42578125" style="45" customWidth="1"/>
    <col min="11" max="16384" width="14.42578125" style="45"/>
  </cols>
  <sheetData>
    <row r="1" spans="1:24" ht="44.25" customHeight="1" x14ac:dyDescent="0.2">
      <c r="A1" s="288" t="s">
        <v>38</v>
      </c>
      <c r="B1" s="240" t="s">
        <v>3650</v>
      </c>
      <c r="C1" s="288" t="s">
        <v>28</v>
      </c>
      <c r="D1" s="290">
        <v>22</v>
      </c>
      <c r="E1" s="289" t="s">
        <v>39</v>
      </c>
      <c r="F1" s="291" t="s">
        <v>3649</v>
      </c>
    </row>
    <row r="2" spans="1:24" s="173" customFormat="1" ht="50.1" customHeight="1" x14ac:dyDescent="0.2">
      <c r="A2" s="359" t="s">
        <v>40</v>
      </c>
      <c r="B2" s="360"/>
      <c r="C2" s="360"/>
      <c r="D2" s="360"/>
      <c r="E2" s="360"/>
      <c r="F2" s="360"/>
    </row>
    <row r="3" spans="1:24" s="173" customFormat="1" ht="48" x14ac:dyDescent="0.2">
      <c r="A3" s="229" t="s">
        <v>41</v>
      </c>
      <c r="B3" s="230" t="s">
        <v>34</v>
      </c>
      <c r="C3" s="212" t="s">
        <v>35</v>
      </c>
      <c r="D3" s="230" t="s">
        <v>42</v>
      </c>
      <c r="E3" s="230" t="s">
        <v>43</v>
      </c>
      <c r="F3" s="213" t="s">
        <v>44</v>
      </c>
    </row>
    <row r="4" spans="1:24" s="175" customFormat="1" ht="12" customHeight="1" x14ac:dyDescent="0.2">
      <c r="A4" s="128">
        <v>1</v>
      </c>
      <c r="B4" s="129">
        <v>2</v>
      </c>
      <c r="C4" s="130" t="s">
        <v>45</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1" t="s">
        <v>46</v>
      </c>
      <c r="B5" s="362"/>
      <c r="C5" s="165"/>
      <c r="D5" s="51"/>
      <c r="E5" s="51"/>
      <c r="F5" s="43"/>
    </row>
    <row r="6" spans="1:24" ht="12.75" customHeight="1" x14ac:dyDescent="0.2">
      <c r="A6" s="62">
        <v>6</v>
      </c>
      <c r="B6" s="228" t="s">
        <v>3569</v>
      </c>
      <c r="C6" s="267" t="s">
        <v>47</v>
      </c>
      <c r="D6" s="59">
        <f>D7+D43+D49+D82+D106+D125+D134+D140</f>
        <v>3208670.2800000003</v>
      </c>
      <c r="E6" s="59">
        <f>E7+E43+E49+E82+E106+E125+E134+E140</f>
        <v>2721866.1899999995</v>
      </c>
      <c r="F6" s="44">
        <f t="shared" ref="F6:F132" si="0">IF(D6&lt;&gt;0,IF(E6/D6&gt;=100,"&gt;&gt;100",E6/D6*100),"-")</f>
        <v>84.828478855110006</v>
      </c>
    </row>
    <row r="7" spans="1:24" ht="12.75" customHeight="1" x14ac:dyDescent="0.2">
      <c r="A7" s="62">
        <v>61</v>
      </c>
      <c r="B7" s="228" t="s">
        <v>48</v>
      </c>
      <c r="C7" s="267" t="s">
        <v>49</v>
      </c>
      <c r="D7" s="59">
        <f>D8+D17+D23+D29+D36+D39</f>
        <v>2226135.59</v>
      </c>
      <c r="E7" s="59">
        <f>E8+E17+E23+E29+E36+E39</f>
        <v>1753352.1199999999</v>
      </c>
      <c r="F7" s="44">
        <f t="shared" si="0"/>
        <v>78.762144043526121</v>
      </c>
    </row>
    <row r="8" spans="1:24" ht="12.75" customHeight="1" x14ac:dyDescent="0.2">
      <c r="A8" s="62">
        <v>611</v>
      </c>
      <c r="B8" s="228" t="s">
        <v>3480</v>
      </c>
      <c r="C8" s="267" t="s">
        <v>50</v>
      </c>
      <c r="D8" s="59">
        <f>SUM(D9:D14)-D15-D16</f>
        <v>564703.63</v>
      </c>
      <c r="E8" s="59">
        <f t="shared" ref="E8" si="1">SUM(E9:E14)-E15-E16</f>
        <v>761798.88</v>
      </c>
      <c r="F8" s="44">
        <f t="shared" si="0"/>
        <v>134.90242306393532</v>
      </c>
    </row>
    <row r="9" spans="1:24" ht="12.75" customHeight="1" x14ac:dyDescent="0.2">
      <c r="A9" s="62">
        <v>6111</v>
      </c>
      <c r="B9" s="64" t="s">
        <v>3479</v>
      </c>
      <c r="C9" s="267" t="s">
        <v>51</v>
      </c>
      <c r="D9" s="193">
        <v>341857.9</v>
      </c>
      <c r="E9" s="193">
        <v>494176.86</v>
      </c>
      <c r="F9" s="44">
        <f t="shared" si="0"/>
        <v>144.55622058170951</v>
      </c>
    </row>
    <row r="10" spans="1:24" ht="12.75" customHeight="1" x14ac:dyDescent="0.2">
      <c r="A10" s="62">
        <v>6112</v>
      </c>
      <c r="B10" s="64" t="s">
        <v>3478</v>
      </c>
      <c r="C10" s="267" t="s">
        <v>52</v>
      </c>
      <c r="D10" s="193">
        <v>61945.35</v>
      </c>
      <c r="E10" s="193">
        <v>64525.11</v>
      </c>
      <c r="F10" s="44">
        <f t="shared" si="0"/>
        <v>104.16457409636075</v>
      </c>
    </row>
    <row r="11" spans="1:24" ht="12.75" customHeight="1" x14ac:dyDescent="0.2">
      <c r="A11" s="62">
        <v>6113</v>
      </c>
      <c r="B11" s="64" t="s">
        <v>3477</v>
      </c>
      <c r="C11" s="267" t="s">
        <v>53</v>
      </c>
      <c r="D11" s="193">
        <v>216329.89</v>
      </c>
      <c r="E11" s="193">
        <v>262001.39</v>
      </c>
      <c r="F11" s="44">
        <f t="shared" si="0"/>
        <v>121.11196931686139</v>
      </c>
    </row>
    <row r="12" spans="1:24" ht="12.75" customHeight="1" x14ac:dyDescent="0.2">
      <c r="A12" s="62">
        <v>6114</v>
      </c>
      <c r="B12" s="64" t="s">
        <v>3476</v>
      </c>
      <c r="C12" s="267" t="s">
        <v>54</v>
      </c>
      <c r="D12" s="193">
        <v>16642.96</v>
      </c>
      <c r="E12" s="193">
        <v>56274.239999999998</v>
      </c>
      <c r="F12" s="44">
        <f t="shared" si="0"/>
        <v>338.12639097852787</v>
      </c>
    </row>
    <row r="13" spans="1:24" ht="12.75" customHeight="1" x14ac:dyDescent="0.2">
      <c r="A13" s="62">
        <v>6115</v>
      </c>
      <c r="B13" s="64" t="s">
        <v>3475</v>
      </c>
      <c r="C13" s="267" t="s">
        <v>55</v>
      </c>
      <c r="D13" s="193">
        <v>33815.94</v>
      </c>
      <c r="E13" s="193">
        <v>31929.54</v>
      </c>
      <c r="F13" s="44">
        <f t="shared" si="0"/>
        <v>94.421565687660902</v>
      </c>
    </row>
    <row r="14" spans="1:24" ht="12.75" customHeight="1" x14ac:dyDescent="0.2">
      <c r="A14" s="62">
        <v>6116</v>
      </c>
      <c r="B14" s="64" t="s">
        <v>3474</v>
      </c>
      <c r="C14" s="267" t="s">
        <v>56</v>
      </c>
      <c r="D14" s="193">
        <v>299.23</v>
      </c>
      <c r="E14" s="193">
        <v>848.02</v>
      </c>
      <c r="F14" s="44">
        <f t="shared" si="0"/>
        <v>283.40072853657722</v>
      </c>
    </row>
    <row r="15" spans="1:24" ht="12.75" customHeight="1" x14ac:dyDescent="0.2">
      <c r="A15" s="62">
        <v>6117</v>
      </c>
      <c r="B15" s="228" t="s">
        <v>3473</v>
      </c>
      <c r="C15" s="267" t="s">
        <v>57</v>
      </c>
      <c r="D15" s="193">
        <v>106187.64</v>
      </c>
      <c r="E15" s="193">
        <v>147956.28</v>
      </c>
      <c r="F15" s="44">
        <f t="shared" si="0"/>
        <v>139.33474743388214</v>
      </c>
    </row>
    <row r="16" spans="1:24" ht="12.75" customHeight="1" x14ac:dyDescent="0.2">
      <c r="A16" s="62">
        <v>6119</v>
      </c>
      <c r="B16" s="228" t="s">
        <v>58</v>
      </c>
      <c r="C16" s="267" t="s">
        <v>59</v>
      </c>
      <c r="D16" s="193">
        <v>0</v>
      </c>
      <c r="E16" s="193">
        <v>0</v>
      </c>
      <c r="F16" s="44" t="str">
        <f t="shared" si="0"/>
        <v>-</v>
      </c>
    </row>
    <row r="17" spans="1:6" ht="12.75" customHeight="1" x14ac:dyDescent="0.2">
      <c r="A17" s="62">
        <v>612</v>
      </c>
      <c r="B17" s="63" t="s">
        <v>60</v>
      </c>
      <c r="C17" s="267" t="s">
        <v>61</v>
      </c>
      <c r="D17" s="59">
        <f t="shared" ref="D17:E17" si="2">SUM(D18:D21)-D22</f>
        <v>0</v>
      </c>
      <c r="E17" s="59">
        <f t="shared" si="2"/>
        <v>0</v>
      </c>
      <c r="F17" s="44" t="str">
        <f t="shared" si="0"/>
        <v>-</v>
      </c>
    </row>
    <row r="18" spans="1:6" ht="12.75" customHeight="1" x14ac:dyDescent="0.2">
      <c r="A18" s="62">
        <v>6121</v>
      </c>
      <c r="B18" s="63" t="s">
        <v>62</v>
      </c>
      <c r="C18" s="267" t="s">
        <v>63</v>
      </c>
      <c r="D18" s="193">
        <v>0</v>
      </c>
      <c r="E18" s="193">
        <v>0</v>
      </c>
      <c r="F18" s="44" t="str">
        <f t="shared" si="0"/>
        <v>-</v>
      </c>
    </row>
    <row r="19" spans="1:6" ht="12.75" customHeight="1" x14ac:dyDescent="0.2">
      <c r="A19" s="62">
        <v>6122</v>
      </c>
      <c r="B19" s="63" t="s">
        <v>64</v>
      </c>
      <c r="C19" s="267" t="s">
        <v>65</v>
      </c>
      <c r="D19" s="193">
        <v>0</v>
      </c>
      <c r="E19" s="193">
        <v>0</v>
      </c>
      <c r="F19" s="44" t="str">
        <f t="shared" si="0"/>
        <v>-</v>
      </c>
    </row>
    <row r="20" spans="1:6" ht="12.75" customHeight="1" x14ac:dyDescent="0.2">
      <c r="A20" s="62">
        <v>6123</v>
      </c>
      <c r="B20" s="182" t="s">
        <v>66</v>
      </c>
      <c r="C20" s="267" t="s">
        <v>67</v>
      </c>
      <c r="D20" s="193">
        <v>0</v>
      </c>
      <c r="E20" s="193">
        <v>0</v>
      </c>
      <c r="F20" s="44" t="str">
        <f t="shared" si="0"/>
        <v>-</v>
      </c>
    </row>
    <row r="21" spans="1:6" ht="12.75" customHeight="1" x14ac:dyDescent="0.2">
      <c r="A21" s="62">
        <v>6124</v>
      </c>
      <c r="B21" s="63" t="s">
        <v>68</v>
      </c>
      <c r="C21" s="267" t="s">
        <v>69</v>
      </c>
      <c r="D21" s="193">
        <v>0</v>
      </c>
      <c r="E21" s="193">
        <v>0</v>
      </c>
      <c r="F21" s="44" t="str">
        <f t="shared" si="0"/>
        <v>-</v>
      </c>
    </row>
    <row r="22" spans="1:6" ht="12.75" customHeight="1" x14ac:dyDescent="0.2">
      <c r="A22" s="62">
        <v>6125</v>
      </c>
      <c r="B22" s="63" t="s">
        <v>70</v>
      </c>
      <c r="C22" s="267" t="s">
        <v>71</v>
      </c>
      <c r="D22" s="193">
        <v>0</v>
      </c>
      <c r="E22" s="193">
        <v>0</v>
      </c>
      <c r="F22" s="44" t="str">
        <f t="shared" si="0"/>
        <v>-</v>
      </c>
    </row>
    <row r="23" spans="1:6" ht="12.75" customHeight="1" x14ac:dyDescent="0.2">
      <c r="A23" s="62">
        <v>613</v>
      </c>
      <c r="B23" s="228" t="s">
        <v>72</v>
      </c>
      <c r="C23" s="267" t="s">
        <v>73</v>
      </c>
      <c r="D23" s="59">
        <f t="shared" ref="D23:E23" si="3">SUM(D24:D28)</f>
        <v>1651900.8900000001</v>
      </c>
      <c r="E23" s="59">
        <f t="shared" si="3"/>
        <v>981228.5</v>
      </c>
      <c r="F23" s="44">
        <f t="shared" si="0"/>
        <v>59.3999619432374</v>
      </c>
    </row>
    <row r="24" spans="1:6" ht="12.75" customHeight="1" x14ac:dyDescent="0.2">
      <c r="A24" s="62">
        <v>6131</v>
      </c>
      <c r="B24" s="64" t="s">
        <v>3490</v>
      </c>
      <c r="C24" s="267" t="s">
        <v>74</v>
      </c>
      <c r="D24" s="193">
        <v>920624.17</v>
      </c>
      <c r="E24" s="193">
        <v>53222.9</v>
      </c>
      <c r="F24" s="44">
        <f t="shared" si="0"/>
        <v>5.7811756126281155</v>
      </c>
    </row>
    <row r="25" spans="1:6" ht="12.75" customHeight="1" x14ac:dyDescent="0.2">
      <c r="A25" s="62">
        <v>6132</v>
      </c>
      <c r="B25" s="63" t="s">
        <v>75</v>
      </c>
      <c r="C25" s="267" t="s">
        <v>76</v>
      </c>
      <c r="D25" s="193">
        <v>0</v>
      </c>
      <c r="E25" s="193">
        <v>0</v>
      </c>
      <c r="F25" s="44" t="str">
        <f t="shared" si="0"/>
        <v>-</v>
      </c>
    </row>
    <row r="26" spans="1:6" ht="12.75" customHeight="1" x14ac:dyDescent="0.2">
      <c r="A26" s="62">
        <v>6133</v>
      </c>
      <c r="B26" s="63" t="s">
        <v>77</v>
      </c>
      <c r="C26" s="267" t="s">
        <v>78</v>
      </c>
      <c r="D26" s="193">
        <v>0</v>
      </c>
      <c r="E26" s="193">
        <v>0</v>
      </c>
      <c r="F26" s="44" t="str">
        <f t="shared" si="0"/>
        <v>-</v>
      </c>
    </row>
    <row r="27" spans="1:6" ht="12.75" customHeight="1" x14ac:dyDescent="0.2">
      <c r="A27" s="62">
        <v>6134</v>
      </c>
      <c r="B27" s="63" t="s">
        <v>79</v>
      </c>
      <c r="C27" s="267" t="s">
        <v>80</v>
      </c>
      <c r="D27" s="193">
        <v>731276.72</v>
      </c>
      <c r="E27" s="193">
        <v>928005.6</v>
      </c>
      <c r="F27" s="44">
        <f t="shared" si="0"/>
        <v>126.90211169309478</v>
      </c>
    </row>
    <row r="28" spans="1:6" ht="12.75" customHeight="1" x14ac:dyDescent="0.2">
      <c r="A28" s="62">
        <v>6135</v>
      </c>
      <c r="B28" s="63" t="s">
        <v>81</v>
      </c>
      <c r="C28" s="267" t="s">
        <v>82</v>
      </c>
      <c r="D28" s="193">
        <v>0</v>
      </c>
      <c r="E28" s="193">
        <v>0</v>
      </c>
      <c r="F28" s="44" t="str">
        <f t="shared" si="0"/>
        <v>-</v>
      </c>
    </row>
    <row r="29" spans="1:6" ht="12.75" customHeight="1" x14ac:dyDescent="0.2">
      <c r="A29" s="62">
        <v>614</v>
      </c>
      <c r="B29" s="228" t="s">
        <v>3591</v>
      </c>
      <c r="C29" s="267" t="s">
        <v>83</v>
      </c>
      <c r="D29" s="59">
        <f>SUM(D30:D35)</f>
        <v>9531.07</v>
      </c>
      <c r="E29" s="59">
        <f>SUM(E30:E35)</f>
        <v>10324.74</v>
      </c>
      <c r="F29" s="44">
        <f t="shared" si="0"/>
        <v>108.32718676916653</v>
      </c>
    </row>
    <row r="30" spans="1:6" ht="12.75" customHeight="1" x14ac:dyDescent="0.2">
      <c r="A30" s="62">
        <v>6141</v>
      </c>
      <c r="B30" s="63" t="s">
        <v>84</v>
      </c>
      <c r="C30" s="267" t="s">
        <v>85</v>
      </c>
      <c r="D30" s="193">
        <v>0</v>
      </c>
      <c r="E30" s="193">
        <v>0</v>
      </c>
      <c r="F30" s="44" t="str">
        <f t="shared" si="0"/>
        <v>-</v>
      </c>
    </row>
    <row r="31" spans="1:6" ht="12.75" customHeight="1" x14ac:dyDescent="0.2">
      <c r="A31" s="62">
        <v>6142</v>
      </c>
      <c r="B31" s="63" t="s">
        <v>86</v>
      </c>
      <c r="C31" s="267" t="s">
        <v>87</v>
      </c>
      <c r="D31" s="193">
        <v>9531.07</v>
      </c>
      <c r="E31" s="193">
        <v>10324.74</v>
      </c>
      <c r="F31" s="44">
        <f t="shared" si="0"/>
        <v>108.32718676916653</v>
      </c>
    </row>
    <row r="32" spans="1:6" ht="12.75" customHeight="1" x14ac:dyDescent="0.2">
      <c r="A32" s="62">
        <v>6143</v>
      </c>
      <c r="B32" s="63" t="s">
        <v>88</v>
      </c>
      <c r="C32" s="267" t="s">
        <v>89</v>
      </c>
      <c r="D32" s="193">
        <v>0</v>
      </c>
      <c r="E32" s="193">
        <v>0</v>
      </c>
      <c r="F32" s="44" t="str">
        <f t="shared" si="0"/>
        <v>-</v>
      </c>
    </row>
    <row r="33" spans="1:6" ht="12.75" customHeight="1" x14ac:dyDescent="0.2">
      <c r="A33" s="62">
        <v>6145</v>
      </c>
      <c r="B33" s="63" t="s">
        <v>90</v>
      </c>
      <c r="C33" s="267" t="s">
        <v>91</v>
      </c>
      <c r="D33" s="193">
        <v>0</v>
      </c>
      <c r="E33" s="193">
        <v>0</v>
      </c>
      <c r="F33" s="44" t="str">
        <f t="shared" si="0"/>
        <v>-</v>
      </c>
    </row>
    <row r="34" spans="1:6" ht="12.75" customHeight="1" x14ac:dyDescent="0.2">
      <c r="A34" s="62">
        <v>6146</v>
      </c>
      <c r="B34" s="63" t="s">
        <v>92</v>
      </c>
      <c r="C34" s="267" t="s">
        <v>93</v>
      </c>
      <c r="D34" s="193">
        <v>0</v>
      </c>
      <c r="E34" s="193">
        <v>0</v>
      </c>
      <c r="F34" s="44" t="str">
        <f t="shared" si="0"/>
        <v>-</v>
      </c>
    </row>
    <row r="35" spans="1:6" ht="12.75" customHeight="1" x14ac:dyDescent="0.2">
      <c r="A35" s="62">
        <v>6147</v>
      </c>
      <c r="B35" s="63" t="s">
        <v>94</v>
      </c>
      <c r="C35" s="267" t="s">
        <v>95</v>
      </c>
      <c r="D35" s="193">
        <v>0</v>
      </c>
      <c r="E35" s="193">
        <v>0</v>
      </c>
      <c r="F35" s="44" t="str">
        <f t="shared" si="0"/>
        <v>-</v>
      </c>
    </row>
    <row r="36" spans="1:6" ht="12.75" customHeight="1" x14ac:dyDescent="0.2">
      <c r="A36" s="62">
        <v>615</v>
      </c>
      <c r="B36" s="63" t="s">
        <v>97</v>
      </c>
      <c r="C36" s="267" t="s">
        <v>98</v>
      </c>
      <c r="D36" s="59">
        <f t="shared" ref="D36:E36" si="4">SUM(D37:D38)</f>
        <v>0</v>
      </c>
      <c r="E36" s="59">
        <f t="shared" si="4"/>
        <v>0</v>
      </c>
      <c r="F36" s="44" t="str">
        <f t="shared" si="0"/>
        <v>-</v>
      </c>
    </row>
    <row r="37" spans="1:6" ht="12.75" customHeight="1" x14ac:dyDescent="0.2">
      <c r="A37" s="62">
        <v>6151</v>
      </c>
      <c r="B37" s="63" t="s">
        <v>99</v>
      </c>
      <c r="C37" s="267" t="s">
        <v>100</v>
      </c>
      <c r="D37" s="193">
        <v>0</v>
      </c>
      <c r="E37" s="193">
        <v>0</v>
      </c>
      <c r="F37" s="44" t="str">
        <f t="shared" si="0"/>
        <v>-</v>
      </c>
    </row>
    <row r="38" spans="1:6" ht="12.75" customHeight="1" x14ac:dyDescent="0.2">
      <c r="A38" s="62">
        <v>6152</v>
      </c>
      <c r="B38" s="63" t="s">
        <v>101</v>
      </c>
      <c r="C38" s="267" t="s">
        <v>102</v>
      </c>
      <c r="D38" s="193">
        <v>0</v>
      </c>
      <c r="E38" s="193">
        <v>0</v>
      </c>
      <c r="F38" s="44" t="str">
        <f t="shared" si="0"/>
        <v>-</v>
      </c>
    </row>
    <row r="39" spans="1:6" ht="12.75" customHeight="1" x14ac:dyDescent="0.2">
      <c r="A39" s="62">
        <v>616</v>
      </c>
      <c r="B39" s="63" t="s">
        <v>103</v>
      </c>
      <c r="C39" s="267" t="s">
        <v>104</v>
      </c>
      <c r="D39" s="59">
        <f t="shared" ref="D39:E39" si="5">SUM(D40:D42)</f>
        <v>0</v>
      </c>
      <c r="E39" s="59">
        <f t="shared" si="5"/>
        <v>0</v>
      </c>
      <c r="F39" s="44" t="str">
        <f t="shared" si="0"/>
        <v>-</v>
      </c>
    </row>
    <row r="40" spans="1:6" ht="12.75" customHeight="1" x14ac:dyDescent="0.2">
      <c r="A40" s="62">
        <v>6161</v>
      </c>
      <c r="B40" s="63" t="s">
        <v>105</v>
      </c>
      <c r="C40" s="267" t="s">
        <v>106</v>
      </c>
      <c r="D40" s="193">
        <v>0</v>
      </c>
      <c r="E40" s="193">
        <v>0</v>
      </c>
      <c r="F40" s="44" t="str">
        <f t="shared" si="0"/>
        <v>-</v>
      </c>
    </row>
    <row r="41" spans="1:6" ht="12.75" customHeight="1" x14ac:dyDescent="0.2">
      <c r="A41" s="62">
        <v>6162</v>
      </c>
      <c r="B41" s="63" t="s">
        <v>107</v>
      </c>
      <c r="C41" s="267" t="s">
        <v>108</v>
      </c>
      <c r="D41" s="193">
        <v>0</v>
      </c>
      <c r="E41" s="193">
        <v>0</v>
      </c>
      <c r="F41" s="44" t="str">
        <f t="shared" si="0"/>
        <v>-</v>
      </c>
    </row>
    <row r="42" spans="1:6" ht="12.75" customHeight="1" x14ac:dyDescent="0.2">
      <c r="A42" s="62">
        <v>6163</v>
      </c>
      <c r="B42" s="63" t="s">
        <v>109</v>
      </c>
      <c r="C42" s="267" t="s">
        <v>110</v>
      </c>
      <c r="D42" s="193">
        <v>0</v>
      </c>
      <c r="E42" s="193">
        <v>0</v>
      </c>
      <c r="F42" s="44" t="str">
        <f t="shared" si="0"/>
        <v>-</v>
      </c>
    </row>
    <row r="43" spans="1:6" ht="12.75" customHeight="1" x14ac:dyDescent="0.2">
      <c r="A43" s="62">
        <v>62</v>
      </c>
      <c r="B43" s="63" t="s">
        <v>111</v>
      </c>
      <c r="C43" s="267" t="s">
        <v>112</v>
      </c>
      <c r="D43" s="59">
        <f t="shared" ref="D43:E43" si="6">D44+D47+D48</f>
        <v>0</v>
      </c>
      <c r="E43" s="59">
        <f t="shared" si="6"/>
        <v>0</v>
      </c>
      <c r="F43" s="44" t="str">
        <f t="shared" si="0"/>
        <v>-</v>
      </c>
    </row>
    <row r="44" spans="1:6" ht="12.75" customHeight="1" x14ac:dyDescent="0.2">
      <c r="A44" s="62">
        <v>621</v>
      </c>
      <c r="B44" s="63" t="s">
        <v>113</v>
      </c>
      <c r="C44" s="267" t="s">
        <v>114</v>
      </c>
      <c r="D44" s="59">
        <f t="shared" ref="D44:E44" si="7">SUM(D45:D46)</f>
        <v>0</v>
      </c>
      <c r="E44" s="59">
        <f t="shared" si="7"/>
        <v>0</v>
      </c>
      <c r="F44" s="44" t="str">
        <f t="shared" si="0"/>
        <v>-</v>
      </c>
    </row>
    <row r="45" spans="1:6" ht="12.75" customHeight="1" x14ac:dyDescent="0.2">
      <c r="A45" s="62">
        <v>6211</v>
      </c>
      <c r="B45" s="63" t="s">
        <v>115</v>
      </c>
      <c r="C45" s="267" t="s">
        <v>116</v>
      </c>
      <c r="D45" s="193">
        <v>0</v>
      </c>
      <c r="E45" s="193">
        <v>0</v>
      </c>
      <c r="F45" s="44" t="str">
        <f t="shared" si="0"/>
        <v>-</v>
      </c>
    </row>
    <row r="46" spans="1:6" ht="12.75" customHeight="1" x14ac:dyDescent="0.2">
      <c r="A46" s="62">
        <v>6212</v>
      </c>
      <c r="B46" s="63" t="s">
        <v>117</v>
      </c>
      <c r="C46" s="267" t="s">
        <v>118</v>
      </c>
      <c r="D46" s="193">
        <v>0</v>
      </c>
      <c r="E46" s="193">
        <v>0</v>
      </c>
      <c r="F46" s="44" t="str">
        <f t="shared" si="0"/>
        <v>-</v>
      </c>
    </row>
    <row r="47" spans="1:6" ht="12.75" customHeight="1" x14ac:dyDescent="0.2">
      <c r="A47" s="62">
        <v>622</v>
      </c>
      <c r="B47" s="63" t="s">
        <v>119</v>
      </c>
      <c r="C47" s="267" t="s">
        <v>120</v>
      </c>
      <c r="D47" s="193">
        <v>0</v>
      </c>
      <c r="E47" s="193">
        <v>0</v>
      </c>
      <c r="F47" s="44" t="str">
        <f t="shared" si="0"/>
        <v>-</v>
      </c>
    </row>
    <row r="48" spans="1:6" ht="12.75" customHeight="1" x14ac:dyDescent="0.2">
      <c r="A48" s="62">
        <v>623</v>
      </c>
      <c r="B48" s="63" t="s">
        <v>121</v>
      </c>
      <c r="C48" s="267" t="s">
        <v>122</v>
      </c>
      <c r="D48" s="193">
        <v>0</v>
      </c>
      <c r="E48" s="193">
        <v>0</v>
      </c>
      <c r="F48" s="44" t="str">
        <f t="shared" si="0"/>
        <v>-</v>
      </c>
    </row>
    <row r="49" spans="1:6" ht="24" x14ac:dyDescent="0.2">
      <c r="A49" s="62">
        <v>63</v>
      </c>
      <c r="B49" s="64" t="s">
        <v>123</v>
      </c>
      <c r="C49" s="267" t="s">
        <v>124</v>
      </c>
      <c r="D49" s="59">
        <f>D50+D53+D58+D61+D64+D68+D71+D74+D77</f>
        <v>8640</v>
      </c>
      <c r="E49" s="59">
        <f>E50+E53+E58+E61+E64+E68+E71+E74+E77</f>
        <v>32095</v>
      </c>
      <c r="F49" s="44">
        <f t="shared" si="0"/>
        <v>371.46990740740739</v>
      </c>
    </row>
    <row r="50" spans="1:6" ht="12.75" customHeight="1" x14ac:dyDescent="0.2">
      <c r="A50" s="62">
        <v>631</v>
      </c>
      <c r="B50" s="64" t="s">
        <v>125</v>
      </c>
      <c r="C50" s="267" t="s">
        <v>126</v>
      </c>
      <c r="D50" s="59">
        <f t="shared" ref="D50:E50" si="8">D51+D52</f>
        <v>0</v>
      </c>
      <c r="E50" s="59">
        <f t="shared" si="8"/>
        <v>0</v>
      </c>
      <c r="F50" s="44" t="str">
        <f t="shared" si="0"/>
        <v>-</v>
      </c>
    </row>
    <row r="51" spans="1:6" ht="12.75" customHeight="1" x14ac:dyDescent="0.2">
      <c r="A51" s="62">
        <v>6311</v>
      </c>
      <c r="B51" s="64" t="s">
        <v>127</v>
      </c>
      <c r="C51" s="267" t="s">
        <v>128</v>
      </c>
      <c r="D51" s="193">
        <v>0</v>
      </c>
      <c r="E51" s="193">
        <v>0</v>
      </c>
      <c r="F51" s="44" t="str">
        <f t="shared" si="0"/>
        <v>-</v>
      </c>
    </row>
    <row r="52" spans="1:6" ht="12.75" customHeight="1" x14ac:dyDescent="0.2">
      <c r="A52" s="62">
        <v>6312</v>
      </c>
      <c r="B52" s="64" t="s">
        <v>129</v>
      </c>
      <c r="C52" s="267" t="s">
        <v>130</v>
      </c>
      <c r="D52" s="193">
        <v>0</v>
      </c>
      <c r="E52" s="193">
        <v>0</v>
      </c>
      <c r="F52" s="44" t="str">
        <f t="shared" si="0"/>
        <v>-</v>
      </c>
    </row>
    <row r="53" spans="1:6" ht="24" x14ac:dyDescent="0.2">
      <c r="A53" s="62">
        <v>632</v>
      </c>
      <c r="B53" s="64" t="s">
        <v>131</v>
      </c>
      <c r="C53" s="267" t="s">
        <v>132</v>
      </c>
      <c r="D53" s="59">
        <f t="shared" ref="D53:E53" si="9">SUM(D54:D57)</f>
        <v>0</v>
      </c>
      <c r="E53" s="59">
        <f t="shared" si="9"/>
        <v>0</v>
      </c>
      <c r="F53" s="44" t="str">
        <f t="shared" si="0"/>
        <v>-</v>
      </c>
    </row>
    <row r="54" spans="1:6" ht="12.75" customHeight="1" x14ac:dyDescent="0.2">
      <c r="A54" s="62">
        <v>6321</v>
      </c>
      <c r="B54" s="64" t="s">
        <v>133</v>
      </c>
      <c r="C54" s="267" t="s">
        <v>134</v>
      </c>
      <c r="D54" s="193">
        <v>0</v>
      </c>
      <c r="E54" s="193">
        <v>0</v>
      </c>
      <c r="F54" s="44" t="str">
        <f t="shared" si="0"/>
        <v>-</v>
      </c>
    </row>
    <row r="55" spans="1:6" ht="12.75" customHeight="1" x14ac:dyDescent="0.2">
      <c r="A55" s="62">
        <v>6322</v>
      </c>
      <c r="B55" s="64" t="s">
        <v>135</v>
      </c>
      <c r="C55" s="267" t="s">
        <v>136</v>
      </c>
      <c r="D55" s="193">
        <v>0</v>
      </c>
      <c r="E55" s="193">
        <v>0</v>
      </c>
      <c r="F55" s="44" t="str">
        <f t="shared" si="0"/>
        <v>-</v>
      </c>
    </row>
    <row r="56" spans="1:6" ht="12.75" customHeight="1" x14ac:dyDescent="0.2">
      <c r="A56" s="62">
        <v>6323</v>
      </c>
      <c r="B56" s="64" t="s">
        <v>137</v>
      </c>
      <c r="C56" s="267" t="s">
        <v>138</v>
      </c>
      <c r="D56" s="193">
        <v>0</v>
      </c>
      <c r="E56" s="193">
        <v>0</v>
      </c>
      <c r="F56" s="44" t="str">
        <f t="shared" si="0"/>
        <v>-</v>
      </c>
    </row>
    <row r="57" spans="1:6" ht="12.75" customHeight="1" x14ac:dyDescent="0.2">
      <c r="A57" s="62">
        <v>6324</v>
      </c>
      <c r="B57" s="64" t="s">
        <v>139</v>
      </c>
      <c r="C57" s="267" t="s">
        <v>140</v>
      </c>
      <c r="D57" s="193">
        <v>0</v>
      </c>
      <c r="E57" s="193">
        <v>0</v>
      </c>
      <c r="F57" s="44" t="str">
        <f t="shared" si="0"/>
        <v>-</v>
      </c>
    </row>
    <row r="58" spans="1:6" ht="24" x14ac:dyDescent="0.2">
      <c r="A58" s="62">
        <v>633</v>
      </c>
      <c r="B58" s="64" t="s">
        <v>3491</v>
      </c>
      <c r="C58" s="267" t="s">
        <v>141</v>
      </c>
      <c r="D58" s="59">
        <f t="shared" ref="D58:E58" si="10">SUM(D59:D60)</f>
        <v>8640</v>
      </c>
      <c r="E58" s="59">
        <f t="shared" si="10"/>
        <v>32095</v>
      </c>
      <c r="F58" s="44">
        <f t="shared" si="0"/>
        <v>371.46990740740739</v>
      </c>
    </row>
    <row r="59" spans="1:6" ht="24" x14ac:dyDescent="0.2">
      <c r="A59" s="62">
        <v>6331</v>
      </c>
      <c r="B59" s="64" t="s">
        <v>3492</v>
      </c>
      <c r="C59" s="267" t="s">
        <v>142</v>
      </c>
      <c r="D59" s="193">
        <v>8640</v>
      </c>
      <c r="E59" s="193">
        <v>32095</v>
      </c>
      <c r="F59" s="44">
        <f t="shared" si="0"/>
        <v>371.46990740740739</v>
      </c>
    </row>
    <row r="60" spans="1:6" ht="24" x14ac:dyDescent="0.2">
      <c r="A60" s="62">
        <v>6332</v>
      </c>
      <c r="B60" s="64" t="s">
        <v>3493</v>
      </c>
      <c r="C60" s="267" t="s">
        <v>143</v>
      </c>
      <c r="D60" s="193">
        <v>0</v>
      </c>
      <c r="E60" s="193">
        <v>0</v>
      </c>
      <c r="F60" s="44" t="str">
        <f t="shared" si="0"/>
        <v>-</v>
      </c>
    </row>
    <row r="61" spans="1:6" ht="12.75" customHeight="1" x14ac:dyDescent="0.2">
      <c r="A61" s="62">
        <v>634</v>
      </c>
      <c r="B61" s="64" t="s">
        <v>144</v>
      </c>
      <c r="C61" s="267" t="s">
        <v>145</v>
      </c>
      <c r="D61" s="59">
        <f t="shared" ref="D61:E61" si="11">SUM(D62:D63)</f>
        <v>0</v>
      </c>
      <c r="E61" s="59">
        <f t="shared" si="11"/>
        <v>0</v>
      </c>
      <c r="F61" s="44" t="str">
        <f t="shared" si="0"/>
        <v>-</v>
      </c>
    </row>
    <row r="62" spans="1:6" ht="12.75" customHeight="1" x14ac:dyDescent="0.2">
      <c r="A62" s="62">
        <v>6341</v>
      </c>
      <c r="B62" s="64" t="s">
        <v>146</v>
      </c>
      <c r="C62" s="267" t="s">
        <v>147</v>
      </c>
      <c r="D62" s="193">
        <v>0</v>
      </c>
      <c r="E62" s="193">
        <v>0</v>
      </c>
      <c r="F62" s="44" t="str">
        <f t="shared" si="0"/>
        <v>-</v>
      </c>
    </row>
    <row r="63" spans="1:6" ht="12.75" customHeight="1" x14ac:dyDescent="0.2">
      <c r="A63" s="62">
        <v>6342</v>
      </c>
      <c r="B63" s="64" t="s">
        <v>148</v>
      </c>
      <c r="C63" s="267" t="s">
        <v>149</v>
      </c>
      <c r="D63" s="193">
        <v>0</v>
      </c>
      <c r="E63" s="193">
        <v>0</v>
      </c>
      <c r="F63" s="44" t="str">
        <f t="shared" si="0"/>
        <v>-</v>
      </c>
    </row>
    <row r="64" spans="1:6" ht="24" x14ac:dyDescent="0.2">
      <c r="A64" s="62">
        <v>635</v>
      </c>
      <c r="B64" s="64" t="s">
        <v>3494</v>
      </c>
      <c r="C64" s="267" t="s">
        <v>150</v>
      </c>
      <c r="D64" s="59">
        <f>SUM(D65:D67)</f>
        <v>0</v>
      </c>
      <c r="E64" s="59">
        <f>SUM(E65:E67)</f>
        <v>0</v>
      </c>
      <c r="F64" s="44" t="str">
        <f t="shared" si="0"/>
        <v>-</v>
      </c>
    </row>
    <row r="65" spans="1:6" ht="12.75" customHeight="1" x14ac:dyDescent="0.2">
      <c r="A65" s="62">
        <v>6351</v>
      </c>
      <c r="B65" s="64" t="s">
        <v>151</v>
      </c>
      <c r="C65" s="267" t="s">
        <v>152</v>
      </c>
      <c r="D65" s="193">
        <v>0</v>
      </c>
      <c r="E65" s="193">
        <v>0</v>
      </c>
      <c r="F65" s="44" t="str">
        <f t="shared" si="0"/>
        <v>-</v>
      </c>
    </row>
    <row r="66" spans="1:6" ht="12.75" customHeight="1" x14ac:dyDescent="0.2">
      <c r="A66" s="62">
        <v>6352</v>
      </c>
      <c r="B66" s="63" t="s">
        <v>153</v>
      </c>
      <c r="C66" s="267" t="s">
        <v>154</v>
      </c>
      <c r="D66" s="193">
        <v>0</v>
      </c>
      <c r="E66" s="193">
        <v>0</v>
      </c>
      <c r="F66" s="44" t="str">
        <f t="shared" si="0"/>
        <v>-</v>
      </c>
    </row>
    <row r="67" spans="1:6" ht="12.75" customHeight="1" x14ac:dyDescent="0.2">
      <c r="A67" s="69" t="s">
        <v>3286</v>
      </c>
      <c r="B67" s="64" t="s">
        <v>3287</v>
      </c>
      <c r="C67" s="300" t="s">
        <v>3286</v>
      </c>
      <c r="D67" s="191">
        <v>0</v>
      </c>
      <c r="E67" s="191">
        <v>0</v>
      </c>
      <c r="F67" s="70" t="str">
        <f t="shared" si="0"/>
        <v>-</v>
      </c>
    </row>
    <row r="68" spans="1:6" ht="24" x14ac:dyDescent="0.2">
      <c r="A68" s="62" t="s">
        <v>155</v>
      </c>
      <c r="B68" s="182" t="s">
        <v>156</v>
      </c>
      <c r="C68" s="267" t="s">
        <v>155</v>
      </c>
      <c r="D68" s="59">
        <f t="shared" ref="D68:E68" si="12">SUM(D69:D70)</f>
        <v>0</v>
      </c>
      <c r="E68" s="59">
        <f t="shared" si="12"/>
        <v>0</v>
      </c>
      <c r="F68" s="44" t="str">
        <f t="shared" si="0"/>
        <v>-</v>
      </c>
    </row>
    <row r="69" spans="1:6" ht="12.75" customHeight="1" x14ac:dyDescent="0.2">
      <c r="A69" s="62" t="s">
        <v>157</v>
      </c>
      <c r="B69" s="63" t="s">
        <v>158</v>
      </c>
      <c r="C69" s="267" t="s">
        <v>157</v>
      </c>
      <c r="D69" s="193">
        <v>0</v>
      </c>
      <c r="E69" s="193">
        <v>0</v>
      </c>
      <c r="F69" s="44" t="str">
        <f t="shared" si="0"/>
        <v>-</v>
      </c>
    </row>
    <row r="70" spans="1:6" ht="24" x14ac:dyDescent="0.2">
      <c r="A70" s="62" t="s">
        <v>159</v>
      </c>
      <c r="B70" s="63" t="s">
        <v>160</v>
      </c>
      <c r="C70" s="267" t="s">
        <v>159</v>
      </c>
      <c r="D70" s="193">
        <v>0</v>
      </c>
      <c r="E70" s="193">
        <v>0</v>
      </c>
      <c r="F70" s="44" t="str">
        <f t="shared" si="0"/>
        <v>-</v>
      </c>
    </row>
    <row r="71" spans="1:6" ht="24" x14ac:dyDescent="0.2">
      <c r="A71" s="62" t="s">
        <v>161</v>
      </c>
      <c r="B71" s="64" t="s">
        <v>3495</v>
      </c>
      <c r="C71" s="268" t="s">
        <v>161</v>
      </c>
      <c r="D71" s="59">
        <f t="shared" ref="D71:E71" si="13">SUM(D72:D73)</f>
        <v>0</v>
      </c>
      <c r="E71" s="59">
        <f t="shared" si="13"/>
        <v>0</v>
      </c>
      <c r="F71" s="44" t="str">
        <f t="shared" si="0"/>
        <v>-</v>
      </c>
    </row>
    <row r="72" spans="1:6" ht="24" x14ac:dyDescent="0.2">
      <c r="A72" s="62" t="s">
        <v>162</v>
      </c>
      <c r="B72" s="64" t="s">
        <v>3496</v>
      </c>
      <c r="C72" s="268" t="s">
        <v>162</v>
      </c>
      <c r="D72" s="193">
        <v>0</v>
      </c>
      <c r="E72" s="193">
        <v>0</v>
      </c>
      <c r="F72" s="44" t="str">
        <f t="shared" si="0"/>
        <v>-</v>
      </c>
    </row>
    <row r="73" spans="1:6" ht="24" x14ac:dyDescent="0.2">
      <c r="A73" s="62" t="s">
        <v>163</v>
      </c>
      <c r="B73" s="64" t="s">
        <v>3353</v>
      </c>
      <c r="C73" s="268" t="s">
        <v>163</v>
      </c>
      <c r="D73" s="193">
        <v>0</v>
      </c>
      <c r="E73" s="193">
        <v>0</v>
      </c>
      <c r="F73" s="44" t="str">
        <f t="shared" si="0"/>
        <v>-</v>
      </c>
    </row>
    <row r="74" spans="1:6" ht="12.75" customHeight="1" x14ac:dyDescent="0.2">
      <c r="A74" s="62" t="s">
        <v>164</v>
      </c>
      <c r="B74" s="64" t="s">
        <v>3481</v>
      </c>
      <c r="C74" s="267" t="s">
        <v>164</v>
      </c>
      <c r="D74" s="59">
        <f t="shared" ref="D74:E74" si="14">SUM(D75:D76)</f>
        <v>0</v>
      </c>
      <c r="E74" s="59">
        <f t="shared" si="14"/>
        <v>0</v>
      </c>
      <c r="F74" s="44" t="str">
        <f t="shared" si="0"/>
        <v>-</v>
      </c>
    </row>
    <row r="75" spans="1:6" ht="12.75" customHeight="1" x14ac:dyDescent="0.2">
      <c r="A75" s="62" t="s">
        <v>165</v>
      </c>
      <c r="B75" s="64" t="s">
        <v>484</v>
      </c>
      <c r="C75" s="267" t="s">
        <v>165</v>
      </c>
      <c r="D75" s="193">
        <v>0</v>
      </c>
      <c r="E75" s="193">
        <v>0</v>
      </c>
      <c r="F75" s="44" t="str">
        <f t="shared" si="0"/>
        <v>-</v>
      </c>
    </row>
    <row r="76" spans="1:6" ht="12.75" customHeight="1" x14ac:dyDescent="0.2">
      <c r="A76" s="62" t="s">
        <v>166</v>
      </c>
      <c r="B76" s="64" t="s">
        <v>486</v>
      </c>
      <c r="C76" s="267" t="s">
        <v>166</v>
      </c>
      <c r="D76" s="193">
        <v>0</v>
      </c>
      <c r="E76" s="193">
        <v>0</v>
      </c>
      <c r="F76" s="44" t="str">
        <f t="shared" si="0"/>
        <v>-</v>
      </c>
    </row>
    <row r="77" spans="1:6" ht="24" x14ac:dyDescent="0.2">
      <c r="A77" s="62" t="s">
        <v>167</v>
      </c>
      <c r="B77" s="64" t="s">
        <v>168</v>
      </c>
      <c r="C77" s="267" t="s">
        <v>167</v>
      </c>
      <c r="D77" s="59">
        <f t="shared" ref="D77:E77" si="15">SUM(D78:D81)</f>
        <v>0</v>
      </c>
      <c r="E77" s="59">
        <f t="shared" si="15"/>
        <v>0</v>
      </c>
      <c r="F77" s="44" t="str">
        <f t="shared" si="0"/>
        <v>-</v>
      </c>
    </row>
    <row r="78" spans="1:6" ht="12.75" customHeight="1" x14ac:dyDescent="0.2">
      <c r="A78" s="62">
        <v>6391</v>
      </c>
      <c r="B78" s="63" t="s">
        <v>169</v>
      </c>
      <c r="C78" s="267" t="s">
        <v>170</v>
      </c>
      <c r="D78" s="193">
        <v>0</v>
      </c>
      <c r="E78" s="193">
        <v>0</v>
      </c>
      <c r="F78" s="44" t="str">
        <f t="shared" si="0"/>
        <v>-</v>
      </c>
    </row>
    <row r="79" spans="1:6" ht="12.75" customHeight="1" x14ac:dyDescent="0.2">
      <c r="A79" s="62">
        <v>6392</v>
      </c>
      <c r="B79" s="63" t="s">
        <v>171</v>
      </c>
      <c r="C79" s="267" t="s">
        <v>172</v>
      </c>
      <c r="D79" s="193">
        <v>0</v>
      </c>
      <c r="E79" s="193">
        <v>0</v>
      </c>
      <c r="F79" s="44" t="str">
        <f t="shared" si="0"/>
        <v>-</v>
      </c>
    </row>
    <row r="80" spans="1:6" ht="24" x14ac:dyDescent="0.2">
      <c r="A80" s="62">
        <v>6393</v>
      </c>
      <c r="B80" s="63" t="s">
        <v>173</v>
      </c>
      <c r="C80" s="267" t="s">
        <v>174</v>
      </c>
      <c r="D80" s="193">
        <v>0</v>
      </c>
      <c r="E80" s="193">
        <v>0</v>
      </c>
      <c r="F80" s="44" t="str">
        <f t="shared" si="0"/>
        <v>-</v>
      </c>
    </row>
    <row r="81" spans="1:6" ht="24" x14ac:dyDescent="0.2">
      <c r="A81" s="62">
        <v>6394</v>
      </c>
      <c r="B81" s="63" t="s">
        <v>175</v>
      </c>
      <c r="C81" s="267" t="s">
        <v>176</v>
      </c>
      <c r="D81" s="193">
        <v>0</v>
      </c>
      <c r="E81" s="193">
        <v>0</v>
      </c>
      <c r="F81" s="44" t="str">
        <f t="shared" si="0"/>
        <v>-</v>
      </c>
    </row>
    <row r="82" spans="1:6" ht="12.75" customHeight="1" x14ac:dyDescent="0.2">
      <c r="A82" s="62">
        <v>64</v>
      </c>
      <c r="B82" s="63" t="s">
        <v>177</v>
      </c>
      <c r="C82" s="267" t="s">
        <v>178</v>
      </c>
      <c r="D82" s="59">
        <f t="shared" ref="D82:E82" si="16">D83+D91+D98</f>
        <v>54312.95</v>
      </c>
      <c r="E82" s="59">
        <f t="shared" si="16"/>
        <v>63749.43</v>
      </c>
      <c r="F82" s="44">
        <f t="shared" si="0"/>
        <v>117.37427261822458</v>
      </c>
    </row>
    <row r="83" spans="1:6" ht="12.75" customHeight="1" x14ac:dyDescent="0.2">
      <c r="A83" s="62">
        <v>641</v>
      </c>
      <c r="B83" s="63" t="s">
        <v>179</v>
      </c>
      <c r="C83" s="267" t="s">
        <v>180</v>
      </c>
      <c r="D83" s="59">
        <f t="shared" ref="D83:E83" si="17">SUM(D84:D90)</f>
        <v>34181.129999999997</v>
      </c>
      <c r="E83" s="59">
        <f t="shared" si="17"/>
        <v>13772.37</v>
      </c>
      <c r="F83" s="44">
        <f t="shared" si="0"/>
        <v>40.292319183128242</v>
      </c>
    </row>
    <row r="84" spans="1:6" ht="12.75" customHeight="1" x14ac:dyDescent="0.2">
      <c r="A84" s="62">
        <v>6412</v>
      </c>
      <c r="B84" s="63" t="s">
        <v>181</v>
      </c>
      <c r="C84" s="267" t="s">
        <v>182</v>
      </c>
      <c r="D84" s="193">
        <v>0</v>
      </c>
      <c r="E84" s="193">
        <v>0</v>
      </c>
      <c r="F84" s="44" t="str">
        <f t="shared" si="0"/>
        <v>-</v>
      </c>
    </row>
    <row r="85" spans="1:6" ht="12.75" customHeight="1" x14ac:dyDescent="0.2">
      <c r="A85" s="62">
        <v>6413</v>
      </c>
      <c r="B85" s="63" t="s">
        <v>183</v>
      </c>
      <c r="C85" s="267" t="s">
        <v>184</v>
      </c>
      <c r="D85" s="193">
        <v>0</v>
      </c>
      <c r="E85" s="193">
        <v>0</v>
      </c>
      <c r="F85" s="44" t="str">
        <f t="shared" si="0"/>
        <v>-</v>
      </c>
    </row>
    <row r="86" spans="1:6" ht="12.75" customHeight="1" x14ac:dyDescent="0.2">
      <c r="A86" s="62">
        <v>6414</v>
      </c>
      <c r="B86" s="63" t="s">
        <v>185</v>
      </c>
      <c r="C86" s="267" t="s">
        <v>186</v>
      </c>
      <c r="D86" s="193">
        <v>34181.129999999997</v>
      </c>
      <c r="E86" s="193">
        <v>13772.37</v>
      </c>
      <c r="F86" s="44">
        <f t="shared" si="0"/>
        <v>40.292319183128242</v>
      </c>
    </row>
    <row r="87" spans="1:6" ht="12.75" customHeight="1" x14ac:dyDescent="0.2">
      <c r="A87" s="62">
        <v>6415</v>
      </c>
      <c r="B87" s="63" t="s">
        <v>187</v>
      </c>
      <c r="C87" s="267" t="s">
        <v>188</v>
      </c>
      <c r="D87" s="193">
        <v>0</v>
      </c>
      <c r="E87" s="193">
        <v>0</v>
      </c>
      <c r="F87" s="44" t="str">
        <f t="shared" si="0"/>
        <v>-</v>
      </c>
    </row>
    <row r="88" spans="1:6" ht="12.75" customHeight="1" x14ac:dyDescent="0.2">
      <c r="A88" s="62">
        <v>6416</v>
      </c>
      <c r="B88" s="63" t="s">
        <v>189</v>
      </c>
      <c r="C88" s="267" t="s">
        <v>190</v>
      </c>
      <c r="D88" s="193">
        <v>0</v>
      </c>
      <c r="E88" s="193">
        <v>0</v>
      </c>
      <c r="F88" s="44" t="str">
        <f t="shared" si="0"/>
        <v>-</v>
      </c>
    </row>
    <row r="89" spans="1:6" ht="24" x14ac:dyDescent="0.2">
      <c r="A89" s="62">
        <v>6417</v>
      </c>
      <c r="B89" s="63" t="s">
        <v>191</v>
      </c>
      <c r="C89" s="267" t="s">
        <v>192</v>
      </c>
      <c r="D89" s="193">
        <v>0</v>
      </c>
      <c r="E89" s="193">
        <v>0</v>
      </c>
      <c r="F89" s="44" t="str">
        <f t="shared" si="0"/>
        <v>-</v>
      </c>
    </row>
    <row r="90" spans="1:6" ht="12.75" customHeight="1" x14ac:dyDescent="0.2">
      <c r="A90" s="62">
        <v>6419</v>
      </c>
      <c r="B90" s="63" t="s">
        <v>193</v>
      </c>
      <c r="C90" s="267" t="s">
        <v>194</v>
      </c>
      <c r="D90" s="193">
        <v>0</v>
      </c>
      <c r="E90" s="193">
        <v>0</v>
      </c>
      <c r="F90" s="44" t="str">
        <f t="shared" si="0"/>
        <v>-</v>
      </c>
    </row>
    <row r="91" spans="1:6" ht="12.75" customHeight="1" x14ac:dyDescent="0.2">
      <c r="A91" s="62">
        <v>642</v>
      </c>
      <c r="B91" s="63" t="s">
        <v>195</v>
      </c>
      <c r="C91" s="267" t="s">
        <v>196</v>
      </c>
      <c r="D91" s="59">
        <f t="shared" ref="D91:E91" si="18">SUM(D92:D97)</f>
        <v>20131.82</v>
      </c>
      <c r="E91" s="59">
        <f t="shared" si="18"/>
        <v>49977.06</v>
      </c>
      <c r="F91" s="44">
        <f t="shared" si="0"/>
        <v>248.24909024618736</v>
      </c>
    </row>
    <row r="92" spans="1:6" ht="12.75" customHeight="1" x14ac:dyDescent="0.2">
      <c r="A92" s="62">
        <v>6421</v>
      </c>
      <c r="B92" s="63" t="s">
        <v>197</v>
      </c>
      <c r="C92" s="267" t="s">
        <v>198</v>
      </c>
      <c r="D92" s="193">
        <v>12107.03</v>
      </c>
      <c r="E92" s="193">
        <v>13640.47</v>
      </c>
      <c r="F92" s="44">
        <f t="shared" si="0"/>
        <v>112.66569918468856</v>
      </c>
    </row>
    <row r="93" spans="1:6" ht="12.75" customHeight="1" x14ac:dyDescent="0.2">
      <c r="A93" s="62">
        <v>6422</v>
      </c>
      <c r="B93" s="63" t="s">
        <v>199</v>
      </c>
      <c r="C93" s="267" t="s">
        <v>200</v>
      </c>
      <c r="D93" s="193">
        <v>4842.72</v>
      </c>
      <c r="E93" s="193">
        <v>36001.29</v>
      </c>
      <c r="F93" s="44">
        <f t="shared" si="0"/>
        <v>743.41052135989696</v>
      </c>
    </row>
    <row r="94" spans="1:6" ht="12.75" customHeight="1" x14ac:dyDescent="0.2">
      <c r="A94" s="62">
        <v>6423</v>
      </c>
      <c r="B94" s="63" t="s">
        <v>201</v>
      </c>
      <c r="C94" s="267" t="s">
        <v>202</v>
      </c>
      <c r="D94" s="193">
        <v>2847.67</v>
      </c>
      <c r="E94" s="193">
        <v>23.45</v>
      </c>
      <c r="F94" s="44">
        <f t="shared" si="0"/>
        <v>0.82348024876477965</v>
      </c>
    </row>
    <row r="95" spans="1:6" ht="12.75" customHeight="1" x14ac:dyDescent="0.2">
      <c r="A95" s="62">
        <v>6424</v>
      </c>
      <c r="B95" s="63" t="s">
        <v>203</v>
      </c>
      <c r="C95" s="267" t="s">
        <v>204</v>
      </c>
      <c r="D95" s="193">
        <v>0</v>
      </c>
      <c r="E95" s="193">
        <v>0</v>
      </c>
      <c r="F95" s="44" t="str">
        <f t="shared" si="0"/>
        <v>-</v>
      </c>
    </row>
    <row r="96" spans="1:6" ht="24" x14ac:dyDescent="0.2">
      <c r="A96" s="62" t="s">
        <v>205</v>
      </c>
      <c r="B96" s="64" t="s">
        <v>3497</v>
      </c>
      <c r="C96" s="267" t="s">
        <v>205</v>
      </c>
      <c r="D96" s="193">
        <v>0</v>
      </c>
      <c r="E96" s="193">
        <v>0</v>
      </c>
      <c r="F96" s="44" t="str">
        <f t="shared" si="0"/>
        <v>-</v>
      </c>
    </row>
    <row r="97" spans="1:6" ht="12.75" customHeight="1" x14ac:dyDescent="0.2">
      <c r="A97" s="62">
        <v>6429</v>
      </c>
      <c r="B97" s="64" t="s">
        <v>206</v>
      </c>
      <c r="C97" s="267" t="s">
        <v>207</v>
      </c>
      <c r="D97" s="193">
        <v>334.4</v>
      </c>
      <c r="E97" s="193">
        <v>311.85000000000002</v>
      </c>
      <c r="F97" s="44">
        <f t="shared" si="0"/>
        <v>93.256578947368425</v>
      </c>
    </row>
    <row r="98" spans="1:6" ht="12.75" customHeight="1" x14ac:dyDescent="0.2">
      <c r="A98" s="62">
        <v>643</v>
      </c>
      <c r="B98" s="64" t="s">
        <v>208</v>
      </c>
      <c r="C98" s="267" t="s">
        <v>209</v>
      </c>
      <c r="D98" s="59">
        <f t="shared" ref="D98:E98" si="19">SUM(D99:D105)</f>
        <v>0</v>
      </c>
      <c r="E98" s="59">
        <f t="shared" si="19"/>
        <v>0</v>
      </c>
      <c r="F98" s="44" t="str">
        <f t="shared" si="0"/>
        <v>-</v>
      </c>
    </row>
    <row r="99" spans="1:6" ht="24" x14ac:dyDescent="0.2">
      <c r="A99" s="62">
        <v>6431</v>
      </c>
      <c r="B99" s="64" t="s">
        <v>210</v>
      </c>
      <c r="C99" s="267" t="s">
        <v>211</v>
      </c>
      <c r="D99" s="193">
        <v>0</v>
      </c>
      <c r="E99" s="193">
        <v>0</v>
      </c>
      <c r="F99" s="44" t="str">
        <f t="shared" si="0"/>
        <v>-</v>
      </c>
    </row>
    <row r="100" spans="1:6" ht="24" x14ac:dyDescent="0.2">
      <c r="A100" s="62">
        <v>6432</v>
      </c>
      <c r="B100" s="181" t="s">
        <v>212</v>
      </c>
      <c r="C100" s="267" t="s">
        <v>213</v>
      </c>
      <c r="D100" s="193">
        <v>0</v>
      </c>
      <c r="E100" s="193">
        <v>0</v>
      </c>
      <c r="F100" s="44" t="str">
        <f t="shared" si="0"/>
        <v>-</v>
      </c>
    </row>
    <row r="101" spans="1:6" ht="24" x14ac:dyDescent="0.2">
      <c r="A101" s="62">
        <v>6433</v>
      </c>
      <c r="B101" s="181" t="s">
        <v>214</v>
      </c>
      <c r="C101" s="267" t="s">
        <v>215</v>
      </c>
      <c r="D101" s="193">
        <v>0</v>
      </c>
      <c r="E101" s="193">
        <v>0</v>
      </c>
      <c r="F101" s="44" t="str">
        <f t="shared" si="0"/>
        <v>-</v>
      </c>
    </row>
    <row r="102" spans="1:6" ht="24" x14ac:dyDescent="0.2">
      <c r="A102" s="62">
        <v>6434</v>
      </c>
      <c r="B102" s="64" t="s">
        <v>216</v>
      </c>
      <c r="C102" s="267" t="s">
        <v>217</v>
      </c>
      <c r="D102" s="193">
        <v>0</v>
      </c>
      <c r="E102" s="193">
        <v>0</v>
      </c>
      <c r="F102" s="44" t="str">
        <f t="shared" si="0"/>
        <v>-</v>
      </c>
    </row>
    <row r="103" spans="1:6" ht="24" x14ac:dyDescent="0.2">
      <c r="A103" s="62">
        <v>6435</v>
      </c>
      <c r="B103" s="181" t="s">
        <v>218</v>
      </c>
      <c r="C103" s="267" t="s">
        <v>219</v>
      </c>
      <c r="D103" s="193">
        <v>0</v>
      </c>
      <c r="E103" s="193">
        <v>0</v>
      </c>
      <c r="F103" s="44" t="str">
        <f t="shared" si="0"/>
        <v>-</v>
      </c>
    </row>
    <row r="104" spans="1:6" ht="24" x14ac:dyDescent="0.2">
      <c r="A104" s="62">
        <v>6436</v>
      </c>
      <c r="B104" s="181" t="s">
        <v>220</v>
      </c>
      <c r="C104" s="267" t="s">
        <v>221</v>
      </c>
      <c r="D104" s="193">
        <v>0</v>
      </c>
      <c r="E104" s="193">
        <v>0</v>
      </c>
      <c r="F104" s="44" t="str">
        <f t="shared" si="0"/>
        <v>-</v>
      </c>
    </row>
    <row r="105" spans="1:6" ht="12.75" customHeight="1" x14ac:dyDescent="0.2">
      <c r="A105" s="62">
        <v>6437</v>
      </c>
      <c r="B105" s="63" t="s">
        <v>222</v>
      </c>
      <c r="C105" s="267" t="s">
        <v>223</v>
      </c>
      <c r="D105" s="193">
        <v>0</v>
      </c>
      <c r="E105" s="193">
        <v>0</v>
      </c>
      <c r="F105" s="44" t="str">
        <f t="shared" si="0"/>
        <v>-</v>
      </c>
    </row>
    <row r="106" spans="1:6" ht="24" x14ac:dyDescent="0.2">
      <c r="A106" s="62">
        <v>65</v>
      </c>
      <c r="B106" s="228" t="s">
        <v>3289</v>
      </c>
      <c r="C106" s="267" t="s">
        <v>224</v>
      </c>
      <c r="D106" s="59">
        <f>D107+D112+D120+D124</f>
        <v>904784.81</v>
      </c>
      <c r="E106" s="59">
        <f>E107+E112+E120+E124</f>
        <v>868970.61</v>
      </c>
      <c r="F106" s="44">
        <f t="shared" si="0"/>
        <v>96.041688630913242</v>
      </c>
    </row>
    <row r="107" spans="1:6" ht="12.75" customHeight="1" x14ac:dyDescent="0.2">
      <c r="A107" s="62">
        <v>651</v>
      </c>
      <c r="B107" s="63" t="s">
        <v>225</v>
      </c>
      <c r="C107" s="267" t="s">
        <v>226</v>
      </c>
      <c r="D107" s="59">
        <f t="shared" ref="D107:E107" si="20">SUM(D108:D111)</f>
        <v>69119.510000000009</v>
      </c>
      <c r="E107" s="59">
        <f t="shared" si="20"/>
        <v>57092.58</v>
      </c>
      <c r="F107" s="44">
        <f t="shared" si="0"/>
        <v>82.599804309955317</v>
      </c>
    </row>
    <row r="108" spans="1:6" ht="12.75" customHeight="1" x14ac:dyDescent="0.2">
      <c r="A108" s="62">
        <v>6511</v>
      </c>
      <c r="B108" s="63" t="s">
        <v>227</v>
      </c>
      <c r="C108" s="267" t="s">
        <v>228</v>
      </c>
      <c r="D108" s="193">
        <v>0</v>
      </c>
      <c r="E108" s="193">
        <v>0</v>
      </c>
      <c r="F108" s="44" t="str">
        <f t="shared" si="0"/>
        <v>-</v>
      </c>
    </row>
    <row r="109" spans="1:6" ht="12.75" customHeight="1" x14ac:dyDescent="0.2">
      <c r="A109" s="62">
        <v>6512</v>
      </c>
      <c r="B109" s="63" t="s">
        <v>229</v>
      </c>
      <c r="C109" s="267" t="s">
        <v>230</v>
      </c>
      <c r="D109" s="193">
        <v>265.44</v>
      </c>
      <c r="E109" s="193">
        <v>331.8</v>
      </c>
      <c r="F109" s="44">
        <f t="shared" si="0"/>
        <v>125</v>
      </c>
    </row>
    <row r="110" spans="1:6" ht="12.75" customHeight="1" x14ac:dyDescent="0.2">
      <c r="A110" s="62">
        <v>6513</v>
      </c>
      <c r="B110" s="63" t="s">
        <v>231</v>
      </c>
      <c r="C110" s="267" t="s">
        <v>232</v>
      </c>
      <c r="D110" s="193">
        <v>6.11</v>
      </c>
      <c r="E110" s="193">
        <v>124.84</v>
      </c>
      <c r="F110" s="44">
        <f t="shared" si="0"/>
        <v>2043.2078559738134</v>
      </c>
    </row>
    <row r="111" spans="1:6" ht="12.75" customHeight="1" x14ac:dyDescent="0.2">
      <c r="A111" s="62">
        <v>6514</v>
      </c>
      <c r="B111" s="63" t="s">
        <v>233</v>
      </c>
      <c r="C111" s="267" t="s">
        <v>234</v>
      </c>
      <c r="D111" s="193">
        <v>68847.960000000006</v>
      </c>
      <c r="E111" s="193">
        <v>56635.94</v>
      </c>
      <c r="F111" s="44">
        <f t="shared" si="0"/>
        <v>82.262335732242462</v>
      </c>
    </row>
    <row r="112" spans="1:6" ht="12.75" customHeight="1" x14ac:dyDescent="0.2">
      <c r="A112" s="62">
        <v>652</v>
      </c>
      <c r="B112" s="63" t="s">
        <v>235</v>
      </c>
      <c r="C112" s="267" t="s">
        <v>236</v>
      </c>
      <c r="D112" s="59">
        <f t="shared" ref="D112:E112" si="21">SUM(D113:D119)</f>
        <v>3822.69</v>
      </c>
      <c r="E112" s="59">
        <f t="shared" si="21"/>
        <v>6956.26</v>
      </c>
      <c r="F112" s="44">
        <f t="shared" si="0"/>
        <v>181.9729038975172</v>
      </c>
    </row>
    <row r="113" spans="1:6" ht="12.75" customHeight="1" x14ac:dyDescent="0.2">
      <c r="A113" s="62">
        <v>6521</v>
      </c>
      <c r="B113" s="63" t="s">
        <v>237</v>
      </c>
      <c r="C113" s="267" t="s">
        <v>238</v>
      </c>
      <c r="D113" s="193">
        <v>0</v>
      </c>
      <c r="E113" s="193">
        <v>0</v>
      </c>
      <c r="F113" s="44" t="str">
        <f t="shared" si="0"/>
        <v>-</v>
      </c>
    </row>
    <row r="114" spans="1:6" ht="12.75" customHeight="1" x14ac:dyDescent="0.2">
      <c r="A114" s="62">
        <v>6522</v>
      </c>
      <c r="B114" s="63" t="s">
        <v>239</v>
      </c>
      <c r="C114" s="267" t="s">
        <v>240</v>
      </c>
      <c r="D114" s="193">
        <v>2572.69</v>
      </c>
      <c r="E114" s="193">
        <v>6956.26</v>
      </c>
      <c r="F114" s="44">
        <f t="shared" si="0"/>
        <v>270.38858160135885</v>
      </c>
    </row>
    <row r="115" spans="1:6" ht="12.75" customHeight="1" x14ac:dyDescent="0.2">
      <c r="A115" s="62">
        <v>6524</v>
      </c>
      <c r="B115" s="63" t="s">
        <v>241</v>
      </c>
      <c r="C115" s="267" t="s">
        <v>242</v>
      </c>
      <c r="D115" s="193">
        <v>0</v>
      </c>
      <c r="E115" s="193">
        <v>0</v>
      </c>
      <c r="F115" s="44" t="str">
        <f t="shared" si="0"/>
        <v>-</v>
      </c>
    </row>
    <row r="116" spans="1:6" ht="12.75" customHeight="1" x14ac:dyDescent="0.2">
      <c r="A116" s="62">
        <v>6525</v>
      </c>
      <c r="B116" s="63" t="s">
        <v>243</v>
      </c>
      <c r="C116" s="267" t="s">
        <v>244</v>
      </c>
      <c r="D116" s="193">
        <v>0</v>
      </c>
      <c r="E116" s="193">
        <v>0</v>
      </c>
      <c r="F116" s="44" t="str">
        <f t="shared" si="0"/>
        <v>-</v>
      </c>
    </row>
    <row r="117" spans="1:6" ht="12.75" customHeight="1" x14ac:dyDescent="0.2">
      <c r="A117" s="62">
        <v>6526</v>
      </c>
      <c r="B117" s="63" t="s">
        <v>245</v>
      </c>
      <c r="C117" s="267" t="s">
        <v>246</v>
      </c>
      <c r="D117" s="193">
        <v>1250</v>
      </c>
      <c r="E117" s="193"/>
      <c r="F117" s="44">
        <f t="shared" si="0"/>
        <v>0</v>
      </c>
    </row>
    <row r="118" spans="1:6" ht="12.75" customHeight="1" x14ac:dyDescent="0.2">
      <c r="A118" s="62">
        <v>6527</v>
      </c>
      <c r="B118" s="63" t="s">
        <v>247</v>
      </c>
      <c r="C118" s="267" t="s">
        <v>248</v>
      </c>
      <c r="D118" s="193">
        <v>0</v>
      </c>
      <c r="E118" s="193">
        <v>0</v>
      </c>
      <c r="F118" s="44" t="str">
        <f t="shared" si="0"/>
        <v>-</v>
      </c>
    </row>
    <row r="119" spans="1:6" ht="24" x14ac:dyDescent="0.2">
      <c r="A119" s="62" t="s">
        <v>249</v>
      </c>
      <c r="B119" s="182" t="s">
        <v>250</v>
      </c>
      <c r="C119" s="267" t="s">
        <v>249</v>
      </c>
      <c r="D119" s="193">
        <v>0</v>
      </c>
      <c r="E119" s="193">
        <v>0</v>
      </c>
      <c r="F119" s="44" t="str">
        <f t="shared" si="0"/>
        <v>-</v>
      </c>
    </row>
    <row r="120" spans="1:6" ht="12.75" customHeight="1" x14ac:dyDescent="0.2">
      <c r="A120" s="62">
        <v>653</v>
      </c>
      <c r="B120" s="63" t="s">
        <v>251</v>
      </c>
      <c r="C120" s="267" t="s">
        <v>252</v>
      </c>
      <c r="D120" s="59">
        <f t="shared" ref="D120:E120" si="22">SUM(D121:D123)</f>
        <v>831842.61</v>
      </c>
      <c r="E120" s="59">
        <f t="shared" si="22"/>
        <v>804921.77</v>
      </c>
      <c r="F120" s="44">
        <f t="shared" si="0"/>
        <v>96.763709904208923</v>
      </c>
    </row>
    <row r="121" spans="1:6" ht="12.75" customHeight="1" x14ac:dyDescent="0.2">
      <c r="A121" s="62">
        <v>6531</v>
      </c>
      <c r="B121" s="63" t="s">
        <v>253</v>
      </c>
      <c r="C121" s="267" t="s">
        <v>254</v>
      </c>
      <c r="D121" s="193">
        <v>164464.48000000001</v>
      </c>
      <c r="E121" s="193">
        <v>298793.19</v>
      </c>
      <c r="F121" s="44">
        <f t="shared" si="0"/>
        <v>181.67642642350492</v>
      </c>
    </row>
    <row r="122" spans="1:6" ht="12.75" customHeight="1" x14ac:dyDescent="0.2">
      <c r="A122" s="62">
        <v>6532</v>
      </c>
      <c r="B122" s="63" t="s">
        <v>255</v>
      </c>
      <c r="C122" s="267" t="s">
        <v>256</v>
      </c>
      <c r="D122" s="193">
        <v>667378.13</v>
      </c>
      <c r="E122" s="193">
        <v>506128.58</v>
      </c>
      <c r="F122" s="44">
        <f t="shared" si="0"/>
        <v>75.838352689201855</v>
      </c>
    </row>
    <row r="123" spans="1:6" ht="12.75" customHeight="1" x14ac:dyDescent="0.2">
      <c r="A123" s="62">
        <v>6533</v>
      </c>
      <c r="B123" s="63" t="s">
        <v>257</v>
      </c>
      <c r="C123" s="267" t="s">
        <v>258</v>
      </c>
      <c r="D123" s="193">
        <v>0</v>
      </c>
      <c r="E123" s="193">
        <v>0</v>
      </c>
      <c r="F123" s="44" t="str">
        <f t="shared" si="0"/>
        <v>-</v>
      </c>
    </row>
    <row r="124" spans="1:6" ht="12.75" customHeight="1" x14ac:dyDescent="0.2">
      <c r="A124" s="69" t="s">
        <v>3288</v>
      </c>
      <c r="B124" s="64" t="s">
        <v>96</v>
      </c>
      <c r="C124" s="300" t="s">
        <v>3288</v>
      </c>
      <c r="D124" s="191">
        <v>0</v>
      </c>
      <c r="E124" s="191">
        <v>0</v>
      </c>
      <c r="F124" s="70" t="str">
        <f t="shared" si="0"/>
        <v>-</v>
      </c>
    </row>
    <row r="125" spans="1:6" ht="24" x14ac:dyDescent="0.2">
      <c r="A125" s="62">
        <v>66</v>
      </c>
      <c r="B125" s="181" t="s">
        <v>259</v>
      </c>
      <c r="C125" s="267" t="s">
        <v>260</v>
      </c>
      <c r="D125" s="59">
        <f t="shared" ref="D125:E125" si="23">D126+D129</f>
        <v>0</v>
      </c>
      <c r="E125" s="59">
        <f t="shared" si="23"/>
        <v>0</v>
      </c>
      <c r="F125" s="44" t="str">
        <f t="shared" si="0"/>
        <v>-</v>
      </c>
    </row>
    <row r="126" spans="1:6" ht="12.75" customHeight="1" x14ac:dyDescent="0.2">
      <c r="A126" s="62">
        <v>661</v>
      </c>
      <c r="B126" s="64" t="s">
        <v>261</v>
      </c>
      <c r="C126" s="267" t="s">
        <v>262</v>
      </c>
      <c r="D126" s="59">
        <f t="shared" ref="D126:E126" si="24">SUM(D127:D128)</f>
        <v>0</v>
      </c>
      <c r="E126" s="59">
        <f t="shared" si="24"/>
        <v>0</v>
      </c>
      <c r="F126" s="44" t="str">
        <f t="shared" si="0"/>
        <v>-</v>
      </c>
    </row>
    <row r="127" spans="1:6" ht="12.75" customHeight="1" x14ac:dyDescent="0.2">
      <c r="A127" s="62">
        <v>6614</v>
      </c>
      <c r="B127" s="64" t="s">
        <v>263</v>
      </c>
      <c r="C127" s="267" t="s">
        <v>264</v>
      </c>
      <c r="D127" s="193">
        <v>0</v>
      </c>
      <c r="E127" s="193">
        <v>0</v>
      </c>
      <c r="F127" s="44" t="str">
        <f t="shared" si="0"/>
        <v>-</v>
      </c>
    </row>
    <row r="128" spans="1:6" ht="12.75" customHeight="1" x14ac:dyDescent="0.2">
      <c r="A128" s="62">
        <v>6615</v>
      </c>
      <c r="B128" s="64" t="s">
        <v>265</v>
      </c>
      <c r="C128" s="267" t="s">
        <v>266</v>
      </c>
      <c r="D128" s="193">
        <v>0</v>
      </c>
      <c r="E128" s="193">
        <v>0</v>
      </c>
      <c r="F128" s="44" t="str">
        <f t="shared" si="0"/>
        <v>-</v>
      </c>
    </row>
    <row r="129" spans="1:6" ht="36" x14ac:dyDescent="0.2">
      <c r="A129" s="62">
        <v>663</v>
      </c>
      <c r="B129" s="181" t="s">
        <v>3498</v>
      </c>
      <c r="C129" s="267" t="s">
        <v>267</v>
      </c>
      <c r="D129" s="59">
        <f t="shared" ref="D129:E129" si="25">SUM(D130:D133)</f>
        <v>0</v>
      </c>
      <c r="E129" s="59">
        <f t="shared" si="25"/>
        <v>0</v>
      </c>
      <c r="F129" s="44" t="str">
        <f t="shared" si="0"/>
        <v>-</v>
      </c>
    </row>
    <row r="130" spans="1:6" ht="12.75" customHeight="1" x14ac:dyDescent="0.2">
      <c r="A130" s="62">
        <v>6631</v>
      </c>
      <c r="B130" s="64" t="s">
        <v>268</v>
      </c>
      <c r="C130" s="267" t="s">
        <v>269</v>
      </c>
      <c r="D130" s="193">
        <v>0</v>
      </c>
      <c r="E130" s="193">
        <v>0</v>
      </c>
      <c r="F130" s="44" t="str">
        <f t="shared" si="0"/>
        <v>-</v>
      </c>
    </row>
    <row r="131" spans="1:6" ht="12.75" customHeight="1" x14ac:dyDescent="0.2">
      <c r="A131" s="62">
        <v>6632</v>
      </c>
      <c r="B131" s="181" t="s">
        <v>270</v>
      </c>
      <c r="C131" s="267" t="s">
        <v>271</v>
      </c>
      <c r="D131" s="193">
        <v>0</v>
      </c>
      <c r="E131" s="193">
        <v>0</v>
      </c>
      <c r="F131" s="44" t="str">
        <f t="shared" si="0"/>
        <v>-</v>
      </c>
    </row>
    <row r="132" spans="1:6" ht="24" x14ac:dyDescent="0.2">
      <c r="A132" s="62" t="s">
        <v>272</v>
      </c>
      <c r="B132" s="181" t="s">
        <v>273</v>
      </c>
      <c r="C132" s="268" t="s">
        <v>272</v>
      </c>
      <c r="D132" s="193">
        <v>0</v>
      </c>
      <c r="E132" s="193">
        <v>0</v>
      </c>
      <c r="F132" s="44" t="str">
        <f t="shared" si="0"/>
        <v>-</v>
      </c>
    </row>
    <row r="133" spans="1:6" ht="24" x14ac:dyDescent="0.2">
      <c r="A133" s="62" t="s">
        <v>274</v>
      </c>
      <c r="B133" s="181" t="s">
        <v>275</v>
      </c>
      <c r="C133" s="268" t="s">
        <v>274</v>
      </c>
      <c r="D133" s="193">
        <v>0</v>
      </c>
      <c r="E133" s="193">
        <v>0</v>
      </c>
      <c r="F133" s="44" t="str">
        <f>IF(D133&lt;&gt;0,IF(E133/D133&gt;=100,"&gt;&gt;100",E133/D133*100),"-")</f>
        <v>-</v>
      </c>
    </row>
    <row r="134" spans="1:6" ht="24" x14ac:dyDescent="0.2">
      <c r="A134" s="62">
        <v>67</v>
      </c>
      <c r="B134" s="181" t="s">
        <v>276</v>
      </c>
      <c r="C134" s="267" t="s">
        <v>277</v>
      </c>
      <c r="D134" s="59">
        <f t="shared" ref="D134:E134" si="26">D135+D139</f>
        <v>0</v>
      </c>
      <c r="E134" s="59">
        <f t="shared" si="26"/>
        <v>0</v>
      </c>
      <c r="F134" s="44" t="str">
        <f t="shared" ref="F134:F229" si="27">IF(D134&lt;&gt;0,IF(E134/D134&gt;=100,"&gt;&gt;100",E134/D134*100),"-")</f>
        <v>-</v>
      </c>
    </row>
    <row r="135" spans="1:6" ht="24" x14ac:dyDescent="0.2">
      <c r="A135" s="62">
        <v>671</v>
      </c>
      <c r="B135" s="181" t="s">
        <v>278</v>
      </c>
      <c r="C135" s="267" t="s">
        <v>279</v>
      </c>
      <c r="D135" s="59">
        <f t="shared" ref="D135:E135" si="28">SUM(D136:D138)</f>
        <v>0</v>
      </c>
      <c r="E135" s="59">
        <f t="shared" si="28"/>
        <v>0</v>
      </c>
      <c r="F135" s="44" t="str">
        <f t="shared" si="27"/>
        <v>-</v>
      </c>
    </row>
    <row r="136" spans="1:6" ht="12.75" customHeight="1" x14ac:dyDescent="0.2">
      <c r="A136" s="62">
        <v>6711</v>
      </c>
      <c r="B136" s="64" t="s">
        <v>3290</v>
      </c>
      <c r="C136" s="267" t="s">
        <v>280</v>
      </c>
      <c r="D136" s="193">
        <v>0</v>
      </c>
      <c r="E136" s="193">
        <v>0</v>
      </c>
      <c r="F136" s="44" t="str">
        <f t="shared" si="27"/>
        <v>-</v>
      </c>
    </row>
    <row r="137" spans="1:6" ht="24" x14ac:dyDescent="0.2">
      <c r="A137" s="62">
        <v>6712</v>
      </c>
      <c r="B137" s="181" t="s">
        <v>281</v>
      </c>
      <c r="C137" s="267" t="s">
        <v>282</v>
      </c>
      <c r="D137" s="193">
        <v>0</v>
      </c>
      <c r="E137" s="193">
        <v>0</v>
      </c>
      <c r="F137" s="44" t="str">
        <f t="shared" si="27"/>
        <v>-</v>
      </c>
    </row>
    <row r="138" spans="1:6" ht="24" x14ac:dyDescent="0.2">
      <c r="A138" s="62" t="s">
        <v>283</v>
      </c>
      <c r="B138" s="64" t="s">
        <v>3499</v>
      </c>
      <c r="C138" s="267" t="s">
        <v>283</v>
      </c>
      <c r="D138" s="193">
        <v>0</v>
      </c>
      <c r="E138" s="193">
        <v>0</v>
      </c>
      <c r="F138" s="44" t="str">
        <f t="shared" si="27"/>
        <v>-</v>
      </c>
    </row>
    <row r="139" spans="1:6" ht="12.75" customHeight="1" x14ac:dyDescent="0.2">
      <c r="A139" s="62" t="s">
        <v>284</v>
      </c>
      <c r="B139" s="64" t="s">
        <v>285</v>
      </c>
      <c r="C139" s="267" t="s">
        <v>284</v>
      </c>
      <c r="D139" s="193">
        <v>0</v>
      </c>
      <c r="E139" s="193">
        <v>0</v>
      </c>
      <c r="F139" s="44" t="str">
        <f t="shared" si="27"/>
        <v>-</v>
      </c>
    </row>
    <row r="140" spans="1:6" ht="12.75" customHeight="1" x14ac:dyDescent="0.2">
      <c r="A140" s="62">
        <v>68</v>
      </c>
      <c r="B140" s="64" t="s">
        <v>286</v>
      </c>
      <c r="C140" s="267" t="s">
        <v>287</v>
      </c>
      <c r="D140" s="59">
        <f t="shared" ref="D140:E140" si="29">D141+D151</f>
        <v>14796.93</v>
      </c>
      <c r="E140" s="59">
        <f t="shared" si="29"/>
        <v>3699.03</v>
      </c>
      <c r="F140" s="44">
        <f t="shared" si="27"/>
        <v>24.998631472879847</v>
      </c>
    </row>
    <row r="141" spans="1:6" ht="12.75" customHeight="1" x14ac:dyDescent="0.2">
      <c r="A141" s="62">
        <v>681</v>
      </c>
      <c r="B141" s="64" t="s">
        <v>288</v>
      </c>
      <c r="C141" s="267" t="s">
        <v>289</v>
      </c>
      <c r="D141" s="59">
        <f t="shared" ref="D141:E141" si="30">SUM(D142:D150)</f>
        <v>12573.24</v>
      </c>
      <c r="E141" s="59">
        <f t="shared" si="30"/>
        <v>1485</v>
      </c>
      <c r="F141" s="44">
        <f t="shared" si="27"/>
        <v>11.810798171354401</v>
      </c>
    </row>
    <row r="142" spans="1:6" ht="12.75" customHeight="1" x14ac:dyDescent="0.2">
      <c r="A142" s="62">
        <v>6811</v>
      </c>
      <c r="B142" s="64" t="s">
        <v>290</v>
      </c>
      <c r="C142" s="267" t="s">
        <v>291</v>
      </c>
      <c r="D142" s="193">
        <v>0</v>
      </c>
      <c r="E142" s="193">
        <v>0</v>
      </c>
      <c r="F142" s="44" t="str">
        <f t="shared" si="27"/>
        <v>-</v>
      </c>
    </row>
    <row r="143" spans="1:6" ht="12.75" customHeight="1" x14ac:dyDescent="0.2">
      <c r="A143" s="62">
        <v>6812</v>
      </c>
      <c r="B143" s="64" t="s">
        <v>292</v>
      </c>
      <c r="C143" s="267" t="s">
        <v>293</v>
      </c>
      <c r="D143" s="193">
        <v>0</v>
      </c>
      <c r="E143" s="193">
        <v>0</v>
      </c>
      <c r="F143" s="44" t="str">
        <f t="shared" si="27"/>
        <v>-</v>
      </c>
    </row>
    <row r="144" spans="1:6" ht="12.75" customHeight="1" x14ac:dyDescent="0.2">
      <c r="A144" s="62">
        <v>6813</v>
      </c>
      <c r="B144" s="64" t="s">
        <v>294</v>
      </c>
      <c r="C144" s="267" t="s">
        <v>295</v>
      </c>
      <c r="D144" s="193">
        <v>0</v>
      </c>
      <c r="E144" s="193">
        <v>0</v>
      </c>
      <c r="F144" s="44" t="str">
        <f t="shared" si="27"/>
        <v>-</v>
      </c>
    </row>
    <row r="145" spans="1:6" ht="12.75" customHeight="1" x14ac:dyDescent="0.2">
      <c r="A145" s="62">
        <v>6814</v>
      </c>
      <c r="B145" s="64" t="s">
        <v>3482</v>
      </c>
      <c r="C145" s="267" t="s">
        <v>296</v>
      </c>
      <c r="D145" s="193">
        <v>0</v>
      </c>
      <c r="E145" s="193">
        <v>0</v>
      </c>
      <c r="F145" s="44" t="str">
        <f t="shared" si="27"/>
        <v>-</v>
      </c>
    </row>
    <row r="146" spans="1:6" ht="12.75" customHeight="1" x14ac:dyDescent="0.2">
      <c r="A146" s="62">
        <v>6815</v>
      </c>
      <c r="B146" s="64" t="s">
        <v>3500</v>
      </c>
      <c r="C146" s="267" t="s">
        <v>297</v>
      </c>
      <c r="D146" s="193">
        <v>1230</v>
      </c>
      <c r="E146" s="193">
        <v>1485</v>
      </c>
      <c r="F146" s="44">
        <f t="shared" si="27"/>
        <v>120.73170731707317</v>
      </c>
    </row>
    <row r="147" spans="1:6" ht="12.75" customHeight="1" x14ac:dyDescent="0.2">
      <c r="A147" s="62">
        <v>6816</v>
      </c>
      <c r="B147" s="64" t="s">
        <v>298</v>
      </c>
      <c r="C147" s="267" t="s">
        <v>299</v>
      </c>
      <c r="D147" s="193">
        <v>0</v>
      </c>
      <c r="E147" s="193">
        <v>0</v>
      </c>
      <c r="F147" s="44" t="str">
        <f t="shared" si="27"/>
        <v>-</v>
      </c>
    </row>
    <row r="148" spans="1:6" ht="12.75" customHeight="1" x14ac:dyDescent="0.2">
      <c r="A148" s="62">
        <v>6817</v>
      </c>
      <c r="B148" s="64" t="s">
        <v>300</v>
      </c>
      <c r="C148" s="267" t="s">
        <v>301</v>
      </c>
      <c r="D148" s="193">
        <v>0</v>
      </c>
      <c r="E148" s="193">
        <v>0</v>
      </c>
      <c r="F148" s="44" t="str">
        <f t="shared" si="27"/>
        <v>-</v>
      </c>
    </row>
    <row r="149" spans="1:6" ht="12.75" customHeight="1" x14ac:dyDescent="0.2">
      <c r="A149" s="62">
        <v>6818</v>
      </c>
      <c r="B149" s="63" t="s">
        <v>302</v>
      </c>
      <c r="C149" s="267" t="s">
        <v>303</v>
      </c>
      <c r="D149" s="193">
        <v>0</v>
      </c>
      <c r="E149" s="193">
        <v>0</v>
      </c>
      <c r="F149" s="44" t="str">
        <f t="shared" si="27"/>
        <v>-</v>
      </c>
    </row>
    <row r="150" spans="1:6" ht="12.75" customHeight="1" x14ac:dyDescent="0.2">
      <c r="A150" s="62">
        <v>6819</v>
      </c>
      <c r="B150" s="63" t="s">
        <v>304</v>
      </c>
      <c r="C150" s="267" t="s">
        <v>305</v>
      </c>
      <c r="D150" s="193">
        <v>11343.24</v>
      </c>
      <c r="E150" s="193"/>
      <c r="F150" s="44">
        <f t="shared" si="27"/>
        <v>0</v>
      </c>
    </row>
    <row r="151" spans="1:6" ht="12.75" customHeight="1" x14ac:dyDescent="0.2">
      <c r="A151" s="62">
        <v>683</v>
      </c>
      <c r="B151" s="63" t="s">
        <v>306</v>
      </c>
      <c r="C151" s="267" t="s">
        <v>307</v>
      </c>
      <c r="D151" s="193">
        <v>2223.69</v>
      </c>
      <c r="E151" s="193">
        <v>2214.0300000000002</v>
      </c>
      <c r="F151" s="44">
        <f t="shared" si="27"/>
        <v>99.565586929832847</v>
      </c>
    </row>
    <row r="152" spans="1:6" ht="12.75" customHeight="1" x14ac:dyDescent="0.2">
      <c r="A152" s="62">
        <v>3</v>
      </c>
      <c r="B152" s="63" t="s">
        <v>308</v>
      </c>
      <c r="C152" s="267" t="s">
        <v>45</v>
      </c>
      <c r="D152" s="59">
        <f>D153+D164+D202+D221+D230+D262+D273</f>
        <v>2044366.5999999999</v>
      </c>
      <c r="E152" s="59">
        <f>E153+E164+E202+E221+E230+E262+E273</f>
        <v>1989136.9599999997</v>
      </c>
      <c r="F152" s="44">
        <f t="shared" si="27"/>
        <v>97.298447352837798</v>
      </c>
    </row>
    <row r="153" spans="1:6" ht="12.75" customHeight="1" x14ac:dyDescent="0.2">
      <c r="A153" s="62">
        <v>31</v>
      </c>
      <c r="B153" s="63" t="s">
        <v>309</v>
      </c>
      <c r="C153" s="267" t="s">
        <v>310</v>
      </c>
      <c r="D153" s="59">
        <f t="shared" ref="D153:E153" si="31">D154+D159+D160</f>
        <v>241375.67000000004</v>
      </c>
      <c r="E153" s="59">
        <f t="shared" si="31"/>
        <v>299378.21000000002</v>
      </c>
      <c r="F153" s="44">
        <f t="shared" si="27"/>
        <v>124.02998612080496</v>
      </c>
    </row>
    <row r="154" spans="1:6" ht="12.75" customHeight="1" x14ac:dyDescent="0.2">
      <c r="A154" s="62">
        <v>311</v>
      </c>
      <c r="B154" s="63" t="s">
        <v>311</v>
      </c>
      <c r="C154" s="267" t="s">
        <v>312</v>
      </c>
      <c r="D154" s="59">
        <f t="shared" ref="D154:E154" si="32">SUM(D155:D158)</f>
        <v>189819.96000000002</v>
      </c>
      <c r="E154" s="59">
        <f t="shared" si="32"/>
        <v>220510.79</v>
      </c>
      <c r="F154" s="44">
        <f t="shared" si="27"/>
        <v>116.1683892463153</v>
      </c>
    </row>
    <row r="155" spans="1:6" ht="12.75" customHeight="1" x14ac:dyDescent="0.2">
      <c r="A155" s="62">
        <v>3111</v>
      </c>
      <c r="B155" s="63" t="s">
        <v>313</v>
      </c>
      <c r="C155" s="267" t="s">
        <v>314</v>
      </c>
      <c r="D155" s="193">
        <v>189563.73</v>
      </c>
      <c r="E155" s="193">
        <v>220351.15</v>
      </c>
      <c r="F155" s="44">
        <f t="shared" si="27"/>
        <v>116.2411976172868</v>
      </c>
    </row>
    <row r="156" spans="1:6" ht="12.75" customHeight="1" x14ac:dyDescent="0.2">
      <c r="A156" s="62">
        <v>3112</v>
      </c>
      <c r="B156" s="63" t="s">
        <v>315</v>
      </c>
      <c r="C156" s="267" t="s">
        <v>316</v>
      </c>
      <c r="D156" s="193">
        <v>256.23</v>
      </c>
      <c r="E156" s="193">
        <v>159.63999999999999</v>
      </c>
      <c r="F156" s="44">
        <f t="shared" si="27"/>
        <v>62.303399289700643</v>
      </c>
    </row>
    <row r="157" spans="1:6" ht="12.75" customHeight="1" x14ac:dyDescent="0.2">
      <c r="A157" s="62">
        <v>3113</v>
      </c>
      <c r="B157" s="64" t="s">
        <v>317</v>
      </c>
      <c r="C157" s="267" t="s">
        <v>318</v>
      </c>
      <c r="D157" s="193">
        <v>0</v>
      </c>
      <c r="E157" s="193">
        <v>0</v>
      </c>
      <c r="F157" s="44" t="str">
        <f t="shared" si="27"/>
        <v>-</v>
      </c>
    </row>
    <row r="158" spans="1:6" ht="12.75" customHeight="1" x14ac:dyDescent="0.2">
      <c r="A158" s="62">
        <v>3114</v>
      </c>
      <c r="B158" s="64" t="s">
        <v>319</v>
      </c>
      <c r="C158" s="267" t="s">
        <v>320</v>
      </c>
      <c r="D158" s="193">
        <v>0</v>
      </c>
      <c r="E158" s="193">
        <v>0</v>
      </c>
      <c r="F158" s="44" t="str">
        <f t="shared" si="27"/>
        <v>-</v>
      </c>
    </row>
    <row r="159" spans="1:6" ht="12.75" customHeight="1" x14ac:dyDescent="0.2">
      <c r="A159" s="62">
        <v>312</v>
      </c>
      <c r="B159" s="64" t="s">
        <v>321</v>
      </c>
      <c r="C159" s="267" t="s">
        <v>322</v>
      </c>
      <c r="D159" s="193">
        <v>20160.2</v>
      </c>
      <c r="E159" s="193">
        <v>42436.27</v>
      </c>
      <c r="F159" s="44">
        <f t="shared" si="27"/>
        <v>210.49528278489299</v>
      </c>
    </row>
    <row r="160" spans="1:6" ht="12.75" customHeight="1" x14ac:dyDescent="0.2">
      <c r="A160" s="62">
        <v>313</v>
      </c>
      <c r="B160" s="64" t="s">
        <v>323</v>
      </c>
      <c r="C160" s="267" t="s">
        <v>324</v>
      </c>
      <c r="D160" s="59">
        <f t="shared" ref="D160:E160" si="33">SUM(D161:D163)</f>
        <v>31395.51</v>
      </c>
      <c r="E160" s="59">
        <f t="shared" si="33"/>
        <v>36431.15</v>
      </c>
      <c r="F160" s="44">
        <f t="shared" si="27"/>
        <v>116.03936359052618</v>
      </c>
    </row>
    <row r="161" spans="1:6" ht="12.75" customHeight="1" x14ac:dyDescent="0.2">
      <c r="A161" s="62">
        <v>3131</v>
      </c>
      <c r="B161" s="64" t="s">
        <v>3501</v>
      </c>
      <c r="C161" s="267" t="s">
        <v>325</v>
      </c>
      <c r="D161" s="193">
        <v>0</v>
      </c>
      <c r="E161" s="193">
        <v>0</v>
      </c>
      <c r="F161" s="44" t="str">
        <f t="shared" si="27"/>
        <v>-</v>
      </c>
    </row>
    <row r="162" spans="1:6" ht="12.75" customHeight="1" x14ac:dyDescent="0.2">
      <c r="A162" s="62">
        <v>3132</v>
      </c>
      <c r="B162" s="64" t="s">
        <v>326</v>
      </c>
      <c r="C162" s="267" t="s">
        <v>327</v>
      </c>
      <c r="D162" s="193">
        <v>31395.51</v>
      </c>
      <c r="E162" s="193">
        <v>36431.15</v>
      </c>
      <c r="F162" s="44">
        <f t="shared" si="27"/>
        <v>116.03936359052618</v>
      </c>
    </row>
    <row r="163" spans="1:6" ht="12.75" customHeight="1" x14ac:dyDescent="0.2">
      <c r="A163" s="62">
        <v>3133</v>
      </c>
      <c r="B163" s="63" t="s">
        <v>328</v>
      </c>
      <c r="C163" s="267" t="s">
        <v>329</v>
      </c>
      <c r="D163" s="193">
        <v>0</v>
      </c>
      <c r="E163" s="193">
        <v>0</v>
      </c>
      <c r="F163" s="44" t="str">
        <f t="shared" si="27"/>
        <v>-</v>
      </c>
    </row>
    <row r="164" spans="1:6" ht="12.75" customHeight="1" x14ac:dyDescent="0.2">
      <c r="A164" s="69">
        <v>32</v>
      </c>
      <c r="B164" s="64" t="s">
        <v>3592</v>
      </c>
      <c r="C164" s="267" t="s">
        <v>330</v>
      </c>
      <c r="D164" s="59">
        <f>D165+D170+D178+D188+D189+D194</f>
        <v>1244965.83</v>
      </c>
      <c r="E164" s="59">
        <f>E165+E170+E178+E188+E189+E194</f>
        <v>1146791.1199999999</v>
      </c>
      <c r="F164" s="44">
        <f t="shared" si="27"/>
        <v>92.114264694316944</v>
      </c>
    </row>
    <row r="165" spans="1:6" ht="12.75" customHeight="1" x14ac:dyDescent="0.2">
      <c r="A165" s="62">
        <v>321</v>
      </c>
      <c r="B165" s="63" t="s">
        <v>331</v>
      </c>
      <c r="C165" s="267" t="s">
        <v>332</v>
      </c>
      <c r="D165" s="59">
        <f t="shared" ref="D165:E165" si="34">SUM(D166:D169)</f>
        <v>2778.84</v>
      </c>
      <c r="E165" s="59">
        <f t="shared" si="34"/>
        <v>2347.1999999999998</v>
      </c>
      <c r="F165" s="44">
        <f t="shared" si="27"/>
        <v>84.466899857494482</v>
      </c>
    </row>
    <row r="166" spans="1:6" ht="12.75" customHeight="1" x14ac:dyDescent="0.2">
      <c r="A166" s="62">
        <v>3211</v>
      </c>
      <c r="B166" s="63" t="s">
        <v>333</v>
      </c>
      <c r="C166" s="267" t="s">
        <v>334</v>
      </c>
      <c r="D166" s="193">
        <v>1472.14</v>
      </c>
      <c r="E166" s="193">
        <v>127.8</v>
      </c>
      <c r="F166" s="44">
        <f t="shared" si="27"/>
        <v>8.6812395560204862</v>
      </c>
    </row>
    <row r="167" spans="1:6" ht="12.75" customHeight="1" x14ac:dyDescent="0.2">
      <c r="A167" s="62">
        <v>3212</v>
      </c>
      <c r="B167" s="63" t="s">
        <v>335</v>
      </c>
      <c r="C167" s="267" t="s">
        <v>336</v>
      </c>
      <c r="D167" s="193">
        <v>976.7</v>
      </c>
      <c r="E167" s="193">
        <v>1141.4000000000001</v>
      </c>
      <c r="F167" s="44">
        <f t="shared" si="27"/>
        <v>116.86290570287703</v>
      </c>
    </row>
    <row r="168" spans="1:6" ht="12.75" customHeight="1" x14ac:dyDescent="0.2">
      <c r="A168" s="62">
        <v>3213</v>
      </c>
      <c r="B168" s="63" t="s">
        <v>337</v>
      </c>
      <c r="C168" s="267" t="s">
        <v>338</v>
      </c>
      <c r="D168" s="193">
        <v>330</v>
      </c>
      <c r="E168" s="193">
        <v>1078</v>
      </c>
      <c r="F168" s="44">
        <f t="shared" si="27"/>
        <v>326.66666666666669</v>
      </c>
    </row>
    <row r="169" spans="1:6" ht="12.75" customHeight="1" x14ac:dyDescent="0.2">
      <c r="A169" s="62">
        <v>3214</v>
      </c>
      <c r="B169" s="63" t="s">
        <v>339</v>
      </c>
      <c r="C169" s="267" t="s">
        <v>340</v>
      </c>
      <c r="D169" s="193">
        <v>0</v>
      </c>
      <c r="E169" s="193">
        <v>0</v>
      </c>
      <c r="F169" s="44" t="str">
        <f t="shared" si="27"/>
        <v>-</v>
      </c>
    </row>
    <row r="170" spans="1:6" ht="12.75" customHeight="1" x14ac:dyDescent="0.2">
      <c r="A170" s="62">
        <v>322</v>
      </c>
      <c r="B170" s="63" t="s">
        <v>341</v>
      </c>
      <c r="C170" s="267" t="s">
        <v>342</v>
      </c>
      <c r="D170" s="59">
        <f t="shared" ref="D170:E170" si="35">SUM(D171:D177)</f>
        <v>64258.6</v>
      </c>
      <c r="E170" s="59">
        <f t="shared" si="35"/>
        <v>52796.71</v>
      </c>
      <c r="F170" s="44">
        <f t="shared" si="27"/>
        <v>82.162870028291934</v>
      </c>
    </row>
    <row r="171" spans="1:6" ht="12.75" customHeight="1" x14ac:dyDescent="0.2">
      <c r="A171" s="62">
        <v>3221</v>
      </c>
      <c r="B171" s="63" t="s">
        <v>343</v>
      </c>
      <c r="C171" s="267" t="s">
        <v>344</v>
      </c>
      <c r="D171" s="193">
        <v>9527.6</v>
      </c>
      <c r="E171" s="193">
        <v>7457.12</v>
      </c>
      <c r="F171" s="44">
        <f t="shared" si="27"/>
        <v>78.26860909358075</v>
      </c>
    </row>
    <row r="172" spans="1:6" ht="12.75" customHeight="1" x14ac:dyDescent="0.2">
      <c r="A172" s="62">
        <v>3222</v>
      </c>
      <c r="B172" s="63" t="s">
        <v>345</v>
      </c>
      <c r="C172" s="267" t="s">
        <v>346</v>
      </c>
      <c r="D172" s="193">
        <v>738.94</v>
      </c>
      <c r="E172" s="193"/>
      <c r="F172" s="44">
        <f t="shared" si="27"/>
        <v>0</v>
      </c>
    </row>
    <row r="173" spans="1:6" ht="12.75" customHeight="1" x14ac:dyDescent="0.2">
      <c r="A173" s="62">
        <v>3223</v>
      </c>
      <c r="B173" s="64" t="s">
        <v>347</v>
      </c>
      <c r="C173" s="267" t="s">
        <v>348</v>
      </c>
      <c r="D173" s="193">
        <v>49308.56</v>
      </c>
      <c r="E173" s="193">
        <v>44290.59</v>
      </c>
      <c r="F173" s="44">
        <f t="shared" si="27"/>
        <v>89.823328850000891</v>
      </c>
    </row>
    <row r="174" spans="1:6" ht="12.75" customHeight="1" x14ac:dyDescent="0.2">
      <c r="A174" s="62">
        <v>3224</v>
      </c>
      <c r="B174" s="64" t="s">
        <v>349</v>
      </c>
      <c r="C174" s="267" t="s">
        <v>350</v>
      </c>
      <c r="D174" s="193"/>
      <c r="E174" s="193">
        <v>270</v>
      </c>
      <c r="F174" s="44" t="str">
        <f t="shared" si="27"/>
        <v>-</v>
      </c>
    </row>
    <row r="175" spans="1:6" ht="12.75" customHeight="1" x14ac:dyDescent="0.2">
      <c r="A175" s="62">
        <v>3225</v>
      </c>
      <c r="B175" s="64" t="s">
        <v>3502</v>
      </c>
      <c r="C175" s="267" t="s">
        <v>351</v>
      </c>
      <c r="D175" s="193">
        <v>4683.5</v>
      </c>
      <c r="E175" s="193">
        <v>779</v>
      </c>
      <c r="F175" s="44">
        <f t="shared" si="27"/>
        <v>16.632860040567952</v>
      </c>
    </row>
    <row r="176" spans="1:6" ht="12.75" customHeight="1" x14ac:dyDescent="0.2">
      <c r="A176" s="62">
        <v>3226</v>
      </c>
      <c r="B176" s="64" t="s">
        <v>352</v>
      </c>
      <c r="C176" s="267" t="s">
        <v>353</v>
      </c>
      <c r="D176" s="193">
        <v>0</v>
      </c>
      <c r="E176" s="193">
        <v>0</v>
      </c>
      <c r="F176" s="44" t="str">
        <f t="shared" si="27"/>
        <v>-</v>
      </c>
    </row>
    <row r="177" spans="1:6" ht="12.75" customHeight="1" x14ac:dyDescent="0.2">
      <c r="A177" s="62">
        <v>3227</v>
      </c>
      <c r="B177" s="64" t="s">
        <v>354</v>
      </c>
      <c r="C177" s="267" t="s">
        <v>355</v>
      </c>
      <c r="D177" s="193">
        <v>0</v>
      </c>
      <c r="E177" s="193">
        <v>0</v>
      </c>
      <c r="F177" s="44" t="str">
        <f t="shared" si="27"/>
        <v>-</v>
      </c>
    </row>
    <row r="178" spans="1:6" ht="12.75" customHeight="1" x14ac:dyDescent="0.2">
      <c r="A178" s="62">
        <v>323</v>
      </c>
      <c r="B178" s="64" t="s">
        <v>356</v>
      </c>
      <c r="C178" s="267" t="s">
        <v>357</v>
      </c>
      <c r="D178" s="59">
        <f t="shared" ref="D178:E178" si="36">SUM(D179:D187)</f>
        <v>1123894.47</v>
      </c>
      <c r="E178" s="59">
        <f t="shared" si="36"/>
        <v>1031341.0899999999</v>
      </c>
      <c r="F178" s="44">
        <f t="shared" si="27"/>
        <v>91.764940350671893</v>
      </c>
    </row>
    <row r="179" spans="1:6" ht="12.75" customHeight="1" x14ac:dyDescent="0.2">
      <c r="A179" s="62">
        <v>3231</v>
      </c>
      <c r="B179" s="64" t="s">
        <v>3503</v>
      </c>
      <c r="C179" s="267" t="s">
        <v>358</v>
      </c>
      <c r="D179" s="193">
        <v>37726.400000000001</v>
      </c>
      <c r="E179" s="193">
        <v>11996.39</v>
      </c>
      <c r="F179" s="44">
        <f t="shared" si="27"/>
        <v>31.798395818312901</v>
      </c>
    </row>
    <row r="180" spans="1:6" ht="12.75" customHeight="1" x14ac:dyDescent="0.2">
      <c r="A180" s="62">
        <v>3232</v>
      </c>
      <c r="B180" s="64" t="s">
        <v>359</v>
      </c>
      <c r="C180" s="267" t="s">
        <v>360</v>
      </c>
      <c r="D180" s="193">
        <v>55394.35</v>
      </c>
      <c r="E180" s="193">
        <v>24199.94</v>
      </c>
      <c r="F180" s="44">
        <f t="shared" si="27"/>
        <v>43.686657574283295</v>
      </c>
    </row>
    <row r="181" spans="1:6" ht="12.75" customHeight="1" x14ac:dyDescent="0.2">
      <c r="A181" s="62">
        <v>3233</v>
      </c>
      <c r="B181" s="64" t="s">
        <v>361</v>
      </c>
      <c r="C181" s="267" t="s">
        <v>362</v>
      </c>
      <c r="D181" s="193">
        <v>12329.31</v>
      </c>
      <c r="E181" s="193">
        <v>5344.02</v>
      </c>
      <c r="F181" s="44">
        <f t="shared" si="27"/>
        <v>43.344031417816574</v>
      </c>
    </row>
    <row r="182" spans="1:6" ht="12.75" customHeight="1" x14ac:dyDescent="0.2">
      <c r="A182" s="62">
        <v>3234</v>
      </c>
      <c r="B182" s="64" t="s">
        <v>363</v>
      </c>
      <c r="C182" s="267" t="s">
        <v>364</v>
      </c>
      <c r="D182" s="193">
        <v>707256.91</v>
      </c>
      <c r="E182" s="193">
        <v>811881.01</v>
      </c>
      <c r="F182" s="44">
        <f t="shared" si="27"/>
        <v>114.79294136553575</v>
      </c>
    </row>
    <row r="183" spans="1:6" ht="12.75" customHeight="1" x14ac:dyDescent="0.2">
      <c r="A183" s="62">
        <v>3235</v>
      </c>
      <c r="B183" s="63" t="s">
        <v>365</v>
      </c>
      <c r="C183" s="267" t="s">
        <v>366</v>
      </c>
      <c r="D183" s="193">
        <v>12160.02</v>
      </c>
      <c r="E183" s="193">
        <v>15077.07</v>
      </c>
      <c r="F183" s="44">
        <f t="shared" si="27"/>
        <v>123.9888585709563</v>
      </c>
    </row>
    <row r="184" spans="1:6" ht="12.75" customHeight="1" x14ac:dyDescent="0.2">
      <c r="A184" s="62">
        <v>3236</v>
      </c>
      <c r="B184" s="63" t="s">
        <v>367</v>
      </c>
      <c r="C184" s="267" t="s">
        <v>368</v>
      </c>
      <c r="D184" s="193"/>
      <c r="E184" s="193">
        <v>3920</v>
      </c>
      <c r="F184" s="44" t="str">
        <f t="shared" si="27"/>
        <v>-</v>
      </c>
    </row>
    <row r="185" spans="1:6" ht="12.75" customHeight="1" x14ac:dyDescent="0.2">
      <c r="A185" s="62">
        <v>3237</v>
      </c>
      <c r="B185" s="63" t="s">
        <v>369</v>
      </c>
      <c r="C185" s="267" t="s">
        <v>370</v>
      </c>
      <c r="D185" s="193">
        <v>46201.53</v>
      </c>
      <c r="E185" s="193">
        <v>68765.63</v>
      </c>
      <c r="F185" s="44">
        <f t="shared" si="27"/>
        <v>148.8384259136007</v>
      </c>
    </row>
    <row r="186" spans="1:6" ht="12.75" customHeight="1" x14ac:dyDescent="0.2">
      <c r="A186" s="62">
        <v>3238</v>
      </c>
      <c r="B186" s="63" t="s">
        <v>371</v>
      </c>
      <c r="C186" s="267" t="s">
        <v>372</v>
      </c>
      <c r="D186" s="193">
        <v>32150.6</v>
      </c>
      <c r="E186" s="193">
        <v>37237.97</v>
      </c>
      <c r="F186" s="44">
        <f t="shared" si="27"/>
        <v>115.82356161315808</v>
      </c>
    </row>
    <row r="187" spans="1:6" ht="12.75" customHeight="1" x14ac:dyDescent="0.2">
      <c r="A187" s="62">
        <v>3239</v>
      </c>
      <c r="B187" s="63" t="s">
        <v>373</v>
      </c>
      <c r="C187" s="267" t="s">
        <v>374</v>
      </c>
      <c r="D187" s="193">
        <v>220675.35</v>
      </c>
      <c r="E187" s="193">
        <v>52919.06</v>
      </c>
      <c r="F187" s="44">
        <f t="shared" si="27"/>
        <v>23.980503486229885</v>
      </c>
    </row>
    <row r="188" spans="1:6" ht="12.75" customHeight="1" x14ac:dyDescent="0.2">
      <c r="A188" s="62">
        <v>324</v>
      </c>
      <c r="B188" s="63" t="s">
        <v>375</v>
      </c>
      <c r="C188" s="267" t="s">
        <v>376</v>
      </c>
      <c r="D188" s="193">
        <v>3575.29</v>
      </c>
      <c r="E188" s="193">
        <v>19715.79</v>
      </c>
      <c r="F188" s="44">
        <f t="shared" si="27"/>
        <v>551.44589669649179</v>
      </c>
    </row>
    <row r="189" spans="1:6" ht="24" x14ac:dyDescent="0.2">
      <c r="A189" s="69" t="s">
        <v>3291</v>
      </c>
      <c r="B189" s="64" t="s">
        <v>3300</v>
      </c>
      <c r="C189" s="300" t="s">
        <v>3291</v>
      </c>
      <c r="D189" s="59">
        <f>SUM(D190:D193)</f>
        <v>0</v>
      </c>
      <c r="E189" s="59">
        <f>SUM(E190:E193)</f>
        <v>0</v>
      </c>
      <c r="F189" s="44" t="str">
        <f t="shared" ref="F189" si="37">IF(D189&lt;&gt;0,IF(E189/D189&gt;=100,"&gt;&gt;100",E189/D189*100),"-")</f>
        <v>-</v>
      </c>
    </row>
    <row r="190" spans="1:6" ht="12.75" customHeight="1" x14ac:dyDescent="0.2">
      <c r="A190" s="69" t="s">
        <v>3292</v>
      </c>
      <c r="B190" s="64" t="s">
        <v>3296</v>
      </c>
      <c r="C190" s="300" t="s">
        <v>3292</v>
      </c>
      <c r="D190" s="191">
        <v>0</v>
      </c>
      <c r="E190" s="191">
        <v>0</v>
      </c>
      <c r="F190" s="70" t="str">
        <f>IF(D190&lt;&gt;0,IF(E190/D190&gt;=100,"&gt;&gt;100",E190/D190*100),"-")</f>
        <v>-</v>
      </c>
    </row>
    <row r="191" spans="1:6" ht="12.75" customHeight="1" x14ac:dyDescent="0.2">
      <c r="A191" s="69" t="s">
        <v>3293</v>
      </c>
      <c r="B191" s="64" t="s">
        <v>3297</v>
      </c>
      <c r="C191" s="300" t="s">
        <v>3293</v>
      </c>
      <c r="D191" s="191">
        <v>0</v>
      </c>
      <c r="E191" s="191">
        <v>0</v>
      </c>
      <c r="F191" s="70" t="str">
        <f>IF(D191&lt;&gt;0,IF(E191/D191&gt;=100,"&gt;&gt;100",E191/D191*100),"-")</f>
        <v>-</v>
      </c>
    </row>
    <row r="192" spans="1:6" ht="12.75" customHeight="1" x14ac:dyDescent="0.2">
      <c r="A192" s="69" t="s">
        <v>3294</v>
      </c>
      <c r="B192" s="64" t="s">
        <v>3298</v>
      </c>
      <c r="C192" s="300" t="s">
        <v>3294</v>
      </c>
      <c r="D192" s="191">
        <v>0</v>
      </c>
      <c r="E192" s="191">
        <v>0</v>
      </c>
      <c r="F192" s="70" t="str">
        <f>IF(D192&lt;&gt;0,IF(E192/D192&gt;=100,"&gt;&gt;100",E192/D192*100),"-")</f>
        <v>-</v>
      </c>
    </row>
    <row r="193" spans="1:6" ht="12.75" customHeight="1" x14ac:dyDescent="0.2">
      <c r="A193" s="69" t="s">
        <v>3295</v>
      </c>
      <c r="B193" s="64" t="s">
        <v>3299</v>
      </c>
      <c r="C193" s="300" t="s">
        <v>3295</v>
      </c>
      <c r="D193" s="191">
        <v>0</v>
      </c>
      <c r="E193" s="191">
        <v>0</v>
      </c>
      <c r="F193" s="70" t="str">
        <f>IF(D193&lt;&gt;0,IF(E193/D193&gt;=100,"&gt;&gt;100",E193/D193*100),"-")</f>
        <v>-</v>
      </c>
    </row>
    <row r="194" spans="1:6" ht="12.75" customHeight="1" x14ac:dyDescent="0.2">
      <c r="A194" s="62">
        <v>329</v>
      </c>
      <c r="B194" s="63" t="s">
        <v>377</v>
      </c>
      <c r="C194" s="267" t="s">
        <v>378</v>
      </c>
      <c r="D194" s="59">
        <f t="shared" ref="D194:E194" si="38">SUM(D195:D201)</f>
        <v>50458.630000000005</v>
      </c>
      <c r="E194" s="59">
        <f t="shared" si="38"/>
        <v>40590.33</v>
      </c>
      <c r="F194" s="44">
        <f t="shared" si="27"/>
        <v>80.442790460224543</v>
      </c>
    </row>
    <row r="195" spans="1:6" ht="12.75" customHeight="1" x14ac:dyDescent="0.2">
      <c r="A195" s="62">
        <v>3291</v>
      </c>
      <c r="B195" s="182" t="s">
        <v>379</v>
      </c>
      <c r="C195" s="267" t="s">
        <v>380</v>
      </c>
      <c r="D195" s="193">
        <v>8673.43</v>
      </c>
      <c r="E195" s="193">
        <v>3091.28</v>
      </c>
      <c r="F195" s="44">
        <f t="shared" si="27"/>
        <v>35.640801851170764</v>
      </c>
    </row>
    <row r="196" spans="1:6" ht="12.75" customHeight="1" x14ac:dyDescent="0.2">
      <c r="A196" s="62">
        <v>3292</v>
      </c>
      <c r="B196" s="63" t="s">
        <v>381</v>
      </c>
      <c r="C196" s="267" t="s">
        <v>382</v>
      </c>
      <c r="D196" s="193">
        <v>1404.09</v>
      </c>
      <c r="E196" s="193">
        <v>1450.77</v>
      </c>
      <c r="F196" s="44">
        <f t="shared" si="27"/>
        <v>103.32457321111895</v>
      </c>
    </row>
    <row r="197" spans="1:6" ht="12.75" customHeight="1" x14ac:dyDescent="0.2">
      <c r="A197" s="62">
        <v>3293</v>
      </c>
      <c r="B197" s="63" t="s">
        <v>383</v>
      </c>
      <c r="C197" s="267" t="s">
        <v>384</v>
      </c>
      <c r="D197" s="193">
        <v>10221.6</v>
      </c>
      <c r="E197" s="193">
        <v>4855.97</v>
      </c>
      <c r="F197" s="44">
        <f t="shared" si="27"/>
        <v>47.50694607497848</v>
      </c>
    </row>
    <row r="198" spans="1:6" ht="12.75" customHeight="1" x14ac:dyDescent="0.2">
      <c r="A198" s="62">
        <v>3294</v>
      </c>
      <c r="B198" s="63" t="s">
        <v>385</v>
      </c>
      <c r="C198" s="267" t="s">
        <v>386</v>
      </c>
      <c r="D198" s="193">
        <v>0</v>
      </c>
      <c r="E198" s="193">
        <v>0</v>
      </c>
      <c r="F198" s="44" t="str">
        <f t="shared" si="27"/>
        <v>-</v>
      </c>
    </row>
    <row r="199" spans="1:6" ht="12.75" customHeight="1" x14ac:dyDescent="0.2">
      <c r="A199" s="62">
        <v>3295</v>
      </c>
      <c r="B199" s="63" t="s">
        <v>387</v>
      </c>
      <c r="C199" s="267" t="s">
        <v>388</v>
      </c>
      <c r="D199" s="193">
        <v>29361.51</v>
      </c>
      <c r="E199" s="193">
        <v>30821.31</v>
      </c>
      <c r="F199" s="44">
        <f t="shared" si="27"/>
        <v>104.97181514165996</v>
      </c>
    </row>
    <row r="200" spans="1:6" ht="12.75" customHeight="1" x14ac:dyDescent="0.2">
      <c r="A200" s="62" t="s">
        <v>389</v>
      </c>
      <c r="B200" s="63" t="s">
        <v>390</v>
      </c>
      <c r="C200" s="267" t="s">
        <v>389</v>
      </c>
      <c r="D200" s="193">
        <v>0</v>
      </c>
      <c r="E200" s="193">
        <v>0</v>
      </c>
      <c r="F200" s="44" t="str">
        <f t="shared" si="27"/>
        <v>-</v>
      </c>
    </row>
    <row r="201" spans="1:6" ht="12.75" customHeight="1" x14ac:dyDescent="0.2">
      <c r="A201" s="62">
        <v>3299</v>
      </c>
      <c r="B201" s="63" t="s">
        <v>391</v>
      </c>
      <c r="C201" s="267" t="s">
        <v>392</v>
      </c>
      <c r="D201" s="193">
        <v>798</v>
      </c>
      <c r="E201" s="193">
        <v>371</v>
      </c>
      <c r="F201" s="44">
        <f t="shared" si="27"/>
        <v>46.491228070175438</v>
      </c>
    </row>
    <row r="202" spans="1:6" ht="12.75" customHeight="1" x14ac:dyDescent="0.2">
      <c r="A202" s="62">
        <v>34</v>
      </c>
      <c r="B202" s="182" t="s">
        <v>393</v>
      </c>
      <c r="C202" s="267" t="s">
        <v>394</v>
      </c>
      <c r="D202" s="59">
        <f t="shared" ref="D202:E202" si="39">D203+D208+D216</f>
        <v>15009</v>
      </c>
      <c r="E202" s="59">
        <f t="shared" si="39"/>
        <v>10602.529999999999</v>
      </c>
      <c r="F202" s="44">
        <f t="shared" si="27"/>
        <v>70.641148644146838</v>
      </c>
    </row>
    <row r="203" spans="1:6" ht="12.75" customHeight="1" x14ac:dyDescent="0.2">
      <c r="A203" s="62">
        <v>341</v>
      </c>
      <c r="B203" s="63" t="s">
        <v>395</v>
      </c>
      <c r="C203" s="267" t="s">
        <v>396</v>
      </c>
      <c r="D203" s="59">
        <f t="shared" ref="D203:E203" si="40">SUM(D204:D207)</f>
        <v>0</v>
      </c>
      <c r="E203" s="59">
        <f t="shared" si="40"/>
        <v>0</v>
      </c>
      <c r="F203" s="44" t="str">
        <f t="shared" si="27"/>
        <v>-</v>
      </c>
    </row>
    <row r="204" spans="1:6" ht="12.75" customHeight="1" x14ac:dyDescent="0.2">
      <c r="A204" s="62">
        <v>3411</v>
      </c>
      <c r="B204" s="63" t="s">
        <v>397</v>
      </c>
      <c r="C204" s="267" t="s">
        <v>398</v>
      </c>
      <c r="D204" s="193">
        <v>0</v>
      </c>
      <c r="E204" s="193">
        <v>0</v>
      </c>
      <c r="F204" s="44" t="str">
        <f t="shared" si="27"/>
        <v>-</v>
      </c>
    </row>
    <row r="205" spans="1:6" ht="12.75" customHeight="1" x14ac:dyDescent="0.2">
      <c r="A205" s="62">
        <v>3412</v>
      </c>
      <c r="B205" s="63" t="s">
        <v>399</v>
      </c>
      <c r="C205" s="267" t="s">
        <v>400</v>
      </c>
      <c r="D205" s="193">
        <v>0</v>
      </c>
      <c r="E205" s="193">
        <v>0</v>
      </c>
      <c r="F205" s="44" t="str">
        <f t="shared" si="27"/>
        <v>-</v>
      </c>
    </row>
    <row r="206" spans="1:6" ht="12.75" customHeight="1" x14ac:dyDescent="0.2">
      <c r="A206" s="62">
        <v>3413</v>
      </c>
      <c r="B206" s="63" t="s">
        <v>401</v>
      </c>
      <c r="C206" s="267" t="s">
        <v>402</v>
      </c>
      <c r="D206" s="193">
        <v>0</v>
      </c>
      <c r="E206" s="193">
        <v>0</v>
      </c>
      <c r="F206" s="44" t="str">
        <f t="shared" si="27"/>
        <v>-</v>
      </c>
    </row>
    <row r="207" spans="1:6" ht="12.75" customHeight="1" x14ac:dyDescent="0.2">
      <c r="A207" s="62">
        <v>3419</v>
      </c>
      <c r="B207" s="63" t="s">
        <v>403</v>
      </c>
      <c r="C207" s="267" t="s">
        <v>404</v>
      </c>
      <c r="D207" s="193">
        <v>0</v>
      </c>
      <c r="E207" s="193">
        <v>0</v>
      </c>
      <c r="F207" s="44" t="str">
        <f t="shared" si="27"/>
        <v>-</v>
      </c>
    </row>
    <row r="208" spans="1:6" ht="12.75" customHeight="1" x14ac:dyDescent="0.2">
      <c r="A208" s="62">
        <v>342</v>
      </c>
      <c r="B208" s="63" t="s">
        <v>405</v>
      </c>
      <c r="C208" s="267" t="s">
        <v>406</v>
      </c>
      <c r="D208" s="59">
        <f t="shared" ref="D208:E208" si="41">SUM(D209:D215)</f>
        <v>0</v>
      </c>
      <c r="E208" s="59">
        <f t="shared" si="41"/>
        <v>0</v>
      </c>
      <c r="F208" s="44" t="str">
        <f t="shared" si="27"/>
        <v>-</v>
      </c>
    </row>
    <row r="209" spans="1:6" ht="24" x14ac:dyDescent="0.2">
      <c r="A209" s="62">
        <v>3421</v>
      </c>
      <c r="B209" s="63" t="s">
        <v>407</v>
      </c>
      <c r="C209" s="267" t="s">
        <v>408</v>
      </c>
      <c r="D209" s="193">
        <v>0</v>
      </c>
      <c r="E209" s="193">
        <v>0</v>
      </c>
      <c r="F209" s="44" t="str">
        <f t="shared" si="27"/>
        <v>-</v>
      </c>
    </row>
    <row r="210" spans="1:6" ht="24" x14ac:dyDescent="0.2">
      <c r="A210" s="62">
        <v>3422</v>
      </c>
      <c r="B210" s="182" t="s">
        <v>409</v>
      </c>
      <c r="C210" s="267" t="s">
        <v>410</v>
      </c>
      <c r="D210" s="193">
        <v>0</v>
      </c>
      <c r="E210" s="193">
        <v>0</v>
      </c>
      <c r="F210" s="44" t="str">
        <f t="shared" si="27"/>
        <v>-</v>
      </c>
    </row>
    <row r="211" spans="1:6" ht="24" x14ac:dyDescent="0.2">
      <c r="A211" s="62">
        <v>3423</v>
      </c>
      <c r="B211" s="182" t="s">
        <v>411</v>
      </c>
      <c r="C211" s="267" t="s">
        <v>412</v>
      </c>
      <c r="D211" s="193">
        <v>0</v>
      </c>
      <c r="E211" s="193">
        <v>0</v>
      </c>
      <c r="F211" s="44" t="str">
        <f t="shared" si="27"/>
        <v>-</v>
      </c>
    </row>
    <row r="212" spans="1:6" ht="12.75" customHeight="1" x14ac:dyDescent="0.2">
      <c r="A212" s="62">
        <v>3425</v>
      </c>
      <c r="B212" s="63" t="s">
        <v>413</v>
      </c>
      <c r="C212" s="267" t="s">
        <v>414</v>
      </c>
      <c r="D212" s="193">
        <v>0</v>
      </c>
      <c r="E212" s="193">
        <v>0</v>
      </c>
      <c r="F212" s="44" t="str">
        <f t="shared" si="27"/>
        <v>-</v>
      </c>
    </row>
    <row r="213" spans="1:6" ht="12.75" customHeight="1" x14ac:dyDescent="0.2">
      <c r="A213" s="62">
        <v>3426</v>
      </c>
      <c r="B213" s="63" t="s">
        <v>415</v>
      </c>
      <c r="C213" s="267" t="s">
        <v>416</v>
      </c>
      <c r="D213" s="193">
        <v>0</v>
      </c>
      <c r="E213" s="193">
        <v>0</v>
      </c>
      <c r="F213" s="44" t="str">
        <f t="shared" si="27"/>
        <v>-</v>
      </c>
    </row>
    <row r="214" spans="1:6" ht="24" x14ac:dyDescent="0.2">
      <c r="A214" s="62">
        <v>3427</v>
      </c>
      <c r="B214" s="63" t="s">
        <v>417</v>
      </c>
      <c r="C214" s="267" t="s">
        <v>418</v>
      </c>
      <c r="D214" s="193">
        <v>0</v>
      </c>
      <c r="E214" s="193">
        <v>0</v>
      </c>
      <c r="F214" s="44" t="str">
        <f t="shared" si="27"/>
        <v>-</v>
      </c>
    </row>
    <row r="215" spans="1:6" ht="12.75" customHeight="1" x14ac:dyDescent="0.2">
      <c r="A215" s="62">
        <v>3428</v>
      </c>
      <c r="B215" s="63" t="s">
        <v>419</v>
      </c>
      <c r="C215" s="267" t="s">
        <v>420</v>
      </c>
      <c r="D215" s="193">
        <v>0</v>
      </c>
      <c r="E215" s="193">
        <v>0</v>
      </c>
      <c r="F215" s="44" t="str">
        <f t="shared" si="27"/>
        <v>-</v>
      </c>
    </row>
    <row r="216" spans="1:6" ht="12.75" customHeight="1" x14ac:dyDescent="0.2">
      <c r="A216" s="62">
        <v>343</v>
      </c>
      <c r="B216" s="64" t="s">
        <v>421</v>
      </c>
      <c r="C216" s="267" t="s">
        <v>422</v>
      </c>
      <c r="D216" s="59">
        <f t="shared" ref="D216:E216" si="42">SUM(D217:D220)</f>
        <v>15009</v>
      </c>
      <c r="E216" s="59">
        <f t="shared" si="42"/>
        <v>10602.529999999999</v>
      </c>
      <c r="F216" s="44">
        <f t="shared" si="27"/>
        <v>70.641148644146838</v>
      </c>
    </row>
    <row r="217" spans="1:6" ht="12.75" customHeight="1" x14ac:dyDescent="0.2">
      <c r="A217" s="62">
        <v>3431</v>
      </c>
      <c r="B217" s="181" t="s">
        <v>423</v>
      </c>
      <c r="C217" s="267" t="s">
        <v>424</v>
      </c>
      <c r="D217" s="193">
        <v>7785.56</v>
      </c>
      <c r="E217" s="193">
        <v>1899.2</v>
      </c>
      <c r="F217" s="44">
        <f t="shared" si="27"/>
        <v>24.393877897029885</v>
      </c>
    </row>
    <row r="218" spans="1:6" ht="12.75" customHeight="1" x14ac:dyDescent="0.2">
      <c r="A218" s="62">
        <v>3432</v>
      </c>
      <c r="B218" s="64" t="s">
        <v>425</v>
      </c>
      <c r="C218" s="267" t="s">
        <v>426</v>
      </c>
      <c r="D218" s="193">
        <v>0</v>
      </c>
      <c r="E218" s="193">
        <v>0</v>
      </c>
      <c r="F218" s="44" t="str">
        <f t="shared" si="27"/>
        <v>-</v>
      </c>
    </row>
    <row r="219" spans="1:6" ht="12.75" customHeight="1" x14ac:dyDescent="0.2">
      <c r="A219" s="62">
        <v>3433</v>
      </c>
      <c r="B219" s="64" t="s">
        <v>427</v>
      </c>
      <c r="C219" s="267" t="s">
        <v>428</v>
      </c>
      <c r="D219" s="193">
        <v>51.14</v>
      </c>
      <c r="E219" s="193">
        <v>47.68</v>
      </c>
      <c r="F219" s="44">
        <f t="shared" si="27"/>
        <v>93.234258897145097</v>
      </c>
    </row>
    <row r="220" spans="1:6" ht="12.75" customHeight="1" x14ac:dyDescent="0.2">
      <c r="A220" s="62">
        <v>3434</v>
      </c>
      <c r="B220" s="64" t="s">
        <v>429</v>
      </c>
      <c r="C220" s="267" t="s">
        <v>430</v>
      </c>
      <c r="D220" s="193">
        <v>7172.3</v>
      </c>
      <c r="E220" s="193">
        <v>8655.65</v>
      </c>
      <c r="F220" s="44">
        <f t="shared" si="27"/>
        <v>120.68165023772011</v>
      </c>
    </row>
    <row r="221" spans="1:6" ht="12.75" customHeight="1" x14ac:dyDescent="0.2">
      <c r="A221" s="62">
        <v>35</v>
      </c>
      <c r="B221" s="64" t="s">
        <v>431</v>
      </c>
      <c r="C221" s="267" t="s">
        <v>432</v>
      </c>
      <c r="D221" s="59">
        <f t="shared" ref="D221:E221" si="43">D222+D225+D229</f>
        <v>0</v>
      </c>
      <c r="E221" s="59">
        <f t="shared" si="43"/>
        <v>0</v>
      </c>
      <c r="F221" s="44" t="str">
        <f t="shared" si="27"/>
        <v>-</v>
      </c>
    </row>
    <row r="222" spans="1:6" ht="24" x14ac:dyDescent="0.2">
      <c r="A222" s="62">
        <v>351</v>
      </c>
      <c r="B222" s="64" t="s">
        <v>3504</v>
      </c>
      <c r="C222" s="267" t="s">
        <v>433</v>
      </c>
      <c r="D222" s="59">
        <f t="shared" ref="D222:E222" si="44">SUM(D223:D224)</f>
        <v>0</v>
      </c>
      <c r="E222" s="59">
        <f t="shared" si="44"/>
        <v>0</v>
      </c>
      <c r="F222" s="44" t="str">
        <f t="shared" si="27"/>
        <v>-</v>
      </c>
    </row>
    <row r="223" spans="1:6" ht="12.75" customHeight="1" x14ac:dyDescent="0.2">
      <c r="A223" s="62">
        <v>3511</v>
      </c>
      <c r="B223" s="64" t="s">
        <v>434</v>
      </c>
      <c r="C223" s="267" t="s">
        <v>435</v>
      </c>
      <c r="D223" s="193">
        <v>0</v>
      </c>
      <c r="E223" s="193">
        <v>0</v>
      </c>
      <c r="F223" s="44" t="str">
        <f t="shared" si="27"/>
        <v>-</v>
      </c>
    </row>
    <row r="224" spans="1:6" ht="12.75" customHeight="1" x14ac:dyDescent="0.2">
      <c r="A224" s="62">
        <v>3512</v>
      </c>
      <c r="B224" s="64" t="s">
        <v>436</v>
      </c>
      <c r="C224" s="267" t="s">
        <v>437</v>
      </c>
      <c r="D224" s="193">
        <v>0</v>
      </c>
      <c r="E224" s="193">
        <v>0</v>
      </c>
      <c r="F224" s="44" t="str">
        <f t="shared" si="27"/>
        <v>-</v>
      </c>
    </row>
    <row r="225" spans="1:6" ht="36" x14ac:dyDescent="0.2">
      <c r="A225" s="62">
        <v>352</v>
      </c>
      <c r="B225" s="64" t="s">
        <v>3505</v>
      </c>
      <c r="C225" s="267" t="s">
        <v>438</v>
      </c>
      <c r="D225" s="59">
        <f t="shared" ref="D225:E225" si="45">SUM(D226:D228)</f>
        <v>0</v>
      </c>
      <c r="E225" s="59">
        <f t="shared" si="45"/>
        <v>0</v>
      </c>
      <c r="F225" s="44" t="str">
        <f t="shared" si="27"/>
        <v>-</v>
      </c>
    </row>
    <row r="226" spans="1:6" ht="12.75" customHeight="1" x14ac:dyDescent="0.2">
      <c r="A226" s="62">
        <v>3521</v>
      </c>
      <c r="B226" s="64" t="s">
        <v>439</v>
      </c>
      <c r="C226" s="267" t="s">
        <v>440</v>
      </c>
      <c r="D226" s="193">
        <v>0</v>
      </c>
      <c r="E226" s="193">
        <v>0</v>
      </c>
      <c r="F226" s="44" t="str">
        <f t="shared" si="27"/>
        <v>-</v>
      </c>
    </row>
    <row r="227" spans="1:6" ht="12.75" customHeight="1" x14ac:dyDescent="0.2">
      <c r="A227" s="62">
        <v>3522</v>
      </c>
      <c r="B227" s="64" t="s">
        <v>441</v>
      </c>
      <c r="C227" s="267" t="s">
        <v>442</v>
      </c>
      <c r="D227" s="193">
        <v>0</v>
      </c>
      <c r="E227" s="193">
        <v>0</v>
      </c>
      <c r="F227" s="44" t="str">
        <f t="shared" si="27"/>
        <v>-</v>
      </c>
    </row>
    <row r="228" spans="1:6" ht="12.75" customHeight="1" x14ac:dyDescent="0.2">
      <c r="A228" s="62">
        <v>3523</v>
      </c>
      <c r="B228" s="63" t="s">
        <v>443</v>
      </c>
      <c r="C228" s="267" t="s">
        <v>444</v>
      </c>
      <c r="D228" s="193">
        <v>0</v>
      </c>
      <c r="E228" s="193">
        <v>0</v>
      </c>
      <c r="F228" s="44" t="str">
        <f t="shared" si="27"/>
        <v>-</v>
      </c>
    </row>
    <row r="229" spans="1:6" ht="24" x14ac:dyDescent="0.2">
      <c r="A229" s="62" t="s">
        <v>445</v>
      </c>
      <c r="B229" s="63" t="s">
        <v>446</v>
      </c>
      <c r="C229" s="267" t="s">
        <v>445</v>
      </c>
      <c r="D229" s="193">
        <v>0</v>
      </c>
      <c r="E229" s="193">
        <v>0</v>
      </c>
      <c r="F229" s="44" t="str">
        <f t="shared" si="27"/>
        <v>-</v>
      </c>
    </row>
    <row r="230" spans="1:6" ht="24" x14ac:dyDescent="0.2">
      <c r="A230" s="62">
        <v>36</v>
      </c>
      <c r="B230" s="64" t="s">
        <v>3593</v>
      </c>
      <c r="C230" s="267" t="s">
        <v>447</v>
      </c>
      <c r="D230" s="59">
        <f>D231+D234+D237+D242+D246+D250+D254+D257</f>
        <v>239872.92</v>
      </c>
      <c r="E230" s="59">
        <f>E231+E234+E237+E242+E246+E250+E254+E257</f>
        <v>344132.08999999997</v>
      </c>
      <c r="F230" s="44">
        <f t="shared" ref="F230:F245" si="46">IF(D230&lt;&gt;0,IF(E230/D230&gt;=100,"&gt;&gt;100",E230/D230*100),"-")</f>
        <v>143.46433519882109</v>
      </c>
    </row>
    <row r="231" spans="1:6" ht="12.75" customHeight="1" x14ac:dyDescent="0.2">
      <c r="A231" s="62">
        <v>361</v>
      </c>
      <c r="B231" s="63" t="s">
        <v>448</v>
      </c>
      <c r="C231" s="267" t="s">
        <v>449</v>
      </c>
      <c r="D231" s="59">
        <f t="shared" ref="D231:E231" si="47">SUM(D232:D233)</f>
        <v>0</v>
      </c>
      <c r="E231" s="59">
        <f t="shared" si="47"/>
        <v>0</v>
      </c>
      <c r="F231" s="44" t="str">
        <f t="shared" si="46"/>
        <v>-</v>
      </c>
    </row>
    <row r="232" spans="1:6" ht="12.75" customHeight="1" x14ac:dyDescent="0.2">
      <c r="A232" s="62">
        <v>3611</v>
      </c>
      <c r="B232" s="63" t="s">
        <v>450</v>
      </c>
      <c r="C232" s="267" t="s">
        <v>451</v>
      </c>
      <c r="D232" s="193">
        <v>0</v>
      </c>
      <c r="E232" s="193">
        <v>0</v>
      </c>
      <c r="F232" s="44" t="str">
        <f t="shared" si="46"/>
        <v>-</v>
      </c>
    </row>
    <row r="233" spans="1:6" ht="12.75" customHeight="1" x14ac:dyDescent="0.2">
      <c r="A233" s="62">
        <v>3612</v>
      </c>
      <c r="B233" s="63" t="s">
        <v>452</v>
      </c>
      <c r="C233" s="267" t="s">
        <v>453</v>
      </c>
      <c r="D233" s="193">
        <v>0</v>
      </c>
      <c r="E233" s="193">
        <v>0</v>
      </c>
      <c r="F233" s="44" t="str">
        <f t="shared" si="46"/>
        <v>-</v>
      </c>
    </row>
    <row r="234" spans="1:6" ht="24" x14ac:dyDescent="0.2">
      <c r="A234" s="62">
        <v>362</v>
      </c>
      <c r="B234" s="63" t="s">
        <v>454</v>
      </c>
      <c r="C234" s="267" t="s">
        <v>455</v>
      </c>
      <c r="D234" s="59">
        <f t="shared" ref="D234:E234" si="48">SUM(D235:D236)</f>
        <v>0</v>
      </c>
      <c r="E234" s="59">
        <f t="shared" si="48"/>
        <v>0</v>
      </c>
      <c r="F234" s="44" t="str">
        <f t="shared" si="46"/>
        <v>-</v>
      </c>
    </row>
    <row r="235" spans="1:6" ht="12.75" customHeight="1" x14ac:dyDescent="0.2">
      <c r="A235" s="62">
        <v>3621</v>
      </c>
      <c r="B235" s="64" t="s">
        <v>456</v>
      </c>
      <c r="C235" s="267" t="s">
        <v>457</v>
      </c>
      <c r="D235" s="193">
        <v>0</v>
      </c>
      <c r="E235" s="193">
        <v>0</v>
      </c>
      <c r="F235" s="44" t="str">
        <f t="shared" si="46"/>
        <v>-</v>
      </c>
    </row>
    <row r="236" spans="1:6" ht="24" x14ac:dyDescent="0.2">
      <c r="A236" s="62">
        <v>3622</v>
      </c>
      <c r="B236" s="64" t="s">
        <v>458</v>
      </c>
      <c r="C236" s="267" t="s">
        <v>459</v>
      </c>
      <c r="D236" s="193">
        <v>0</v>
      </c>
      <c r="E236" s="193">
        <v>0</v>
      </c>
      <c r="F236" s="44" t="str">
        <f t="shared" si="46"/>
        <v>-</v>
      </c>
    </row>
    <row r="237" spans="1:6" ht="24" x14ac:dyDescent="0.2">
      <c r="A237" s="62">
        <v>363</v>
      </c>
      <c r="B237" s="64" t="s">
        <v>3506</v>
      </c>
      <c r="C237" s="267" t="s">
        <v>460</v>
      </c>
      <c r="D237" s="59">
        <f t="shared" ref="D237:E237" si="49">SUM(D238:D241)</f>
        <v>1633.43</v>
      </c>
      <c r="E237" s="59">
        <f t="shared" si="49"/>
        <v>2631.98</v>
      </c>
      <c r="F237" s="44">
        <f t="shared" si="46"/>
        <v>161.13209626369053</v>
      </c>
    </row>
    <row r="238" spans="1:6" ht="12" x14ac:dyDescent="0.2">
      <c r="A238" s="62">
        <v>3631</v>
      </c>
      <c r="B238" s="64" t="s">
        <v>3507</v>
      </c>
      <c r="C238" s="267" t="s">
        <v>461</v>
      </c>
      <c r="D238" s="193">
        <v>0</v>
      </c>
      <c r="E238" s="193">
        <v>0</v>
      </c>
      <c r="F238" s="44" t="str">
        <f t="shared" si="46"/>
        <v>-</v>
      </c>
    </row>
    <row r="239" spans="1:6" ht="12" x14ac:dyDescent="0.2">
      <c r="A239" s="62">
        <v>3632</v>
      </c>
      <c r="B239" s="64" t="s">
        <v>3508</v>
      </c>
      <c r="C239" s="267" t="s">
        <v>462</v>
      </c>
      <c r="D239" s="193">
        <v>1633.43</v>
      </c>
      <c r="E239" s="193">
        <v>2631.98</v>
      </c>
      <c r="F239" s="44">
        <f t="shared" si="46"/>
        <v>161.13209626369053</v>
      </c>
    </row>
    <row r="240" spans="1:6" ht="24" x14ac:dyDescent="0.2">
      <c r="A240" s="62" t="s">
        <v>463</v>
      </c>
      <c r="B240" s="64" t="s">
        <v>3509</v>
      </c>
      <c r="C240" s="268" t="s">
        <v>463</v>
      </c>
      <c r="D240" s="193">
        <v>0</v>
      </c>
      <c r="E240" s="193">
        <v>0</v>
      </c>
      <c r="F240" s="44" t="str">
        <f t="shared" si="46"/>
        <v>-</v>
      </c>
    </row>
    <row r="241" spans="1:6" ht="24" x14ac:dyDescent="0.2">
      <c r="A241" s="62" t="s">
        <v>464</v>
      </c>
      <c r="B241" s="64" t="s">
        <v>3510</v>
      </c>
      <c r="C241" s="268" t="s">
        <v>464</v>
      </c>
      <c r="D241" s="193">
        <v>0</v>
      </c>
      <c r="E241" s="193">
        <v>0</v>
      </c>
      <c r="F241" s="44" t="str">
        <f t="shared" si="46"/>
        <v>-</v>
      </c>
    </row>
    <row r="242" spans="1:6" ht="24" x14ac:dyDescent="0.2">
      <c r="A242" s="69" t="s">
        <v>3301</v>
      </c>
      <c r="B242" s="64" t="s">
        <v>3437</v>
      </c>
      <c r="C242" s="300" t="s">
        <v>3301</v>
      </c>
      <c r="D242" s="59">
        <f>SUM(D243:D245)</f>
        <v>0</v>
      </c>
      <c r="E242" s="59">
        <f>SUM(E243:E245)</f>
        <v>0</v>
      </c>
      <c r="F242" s="252" t="str">
        <f t="shared" si="46"/>
        <v>-</v>
      </c>
    </row>
    <row r="243" spans="1:6" ht="12" x14ac:dyDescent="0.2">
      <c r="A243" s="69" t="s">
        <v>3302</v>
      </c>
      <c r="B243" s="64" t="s">
        <v>151</v>
      </c>
      <c r="C243" s="300" t="s">
        <v>3302</v>
      </c>
      <c r="D243" s="191">
        <v>0</v>
      </c>
      <c r="E243" s="191">
        <v>0</v>
      </c>
      <c r="F243" s="70" t="str">
        <f t="shared" si="46"/>
        <v>-</v>
      </c>
    </row>
    <row r="244" spans="1:6" ht="12" x14ac:dyDescent="0.2">
      <c r="A244" s="69" t="s">
        <v>3303</v>
      </c>
      <c r="B244" s="64" t="s">
        <v>153</v>
      </c>
      <c r="C244" s="300" t="s">
        <v>3303</v>
      </c>
      <c r="D244" s="191">
        <v>0</v>
      </c>
      <c r="E244" s="191">
        <v>0</v>
      </c>
      <c r="F244" s="70" t="str">
        <f t="shared" si="46"/>
        <v>-</v>
      </c>
    </row>
    <row r="245" spans="1:6" ht="12" x14ac:dyDescent="0.2">
      <c r="A245" s="69" t="s">
        <v>3304</v>
      </c>
      <c r="B245" s="64" t="s">
        <v>3287</v>
      </c>
      <c r="C245" s="300" t="s">
        <v>3304</v>
      </c>
      <c r="D245" s="191">
        <v>0</v>
      </c>
      <c r="E245" s="191">
        <v>0</v>
      </c>
      <c r="F245" s="70" t="str">
        <f t="shared" si="46"/>
        <v>-</v>
      </c>
    </row>
    <row r="246" spans="1:6" ht="12.75" customHeight="1" x14ac:dyDescent="0.2">
      <c r="A246" s="62" t="s">
        <v>465</v>
      </c>
      <c r="B246" s="64" t="s">
        <v>466</v>
      </c>
      <c r="C246" s="267" t="s">
        <v>465</v>
      </c>
      <c r="D246" s="59">
        <f t="shared" ref="D246:E246" si="50">SUM(D247:D249)</f>
        <v>7111.08</v>
      </c>
      <c r="E246" s="59">
        <f t="shared" si="50"/>
        <v>1765.21</v>
      </c>
      <c r="F246" s="44">
        <f t="shared" ref="F246:F249" si="51">IF(D246&lt;&gt;0,IF(E246/D246&gt;=100,"&gt;&gt;100",E246/D246*100),"-")</f>
        <v>24.823374227262246</v>
      </c>
    </row>
    <row r="247" spans="1:6" ht="12.75" customHeight="1" x14ac:dyDescent="0.2">
      <c r="A247" s="62" t="s">
        <v>467</v>
      </c>
      <c r="B247" s="63" t="s">
        <v>468</v>
      </c>
      <c r="C247" s="267" t="s">
        <v>467</v>
      </c>
      <c r="D247" s="193">
        <v>7111.08</v>
      </c>
      <c r="E247" s="193">
        <v>1765.21</v>
      </c>
      <c r="F247" s="44">
        <f t="shared" si="51"/>
        <v>24.823374227262246</v>
      </c>
    </row>
    <row r="248" spans="1:6" ht="12.75" customHeight="1" x14ac:dyDescent="0.2">
      <c r="A248" s="62" t="s">
        <v>469</v>
      </c>
      <c r="B248" s="63" t="s">
        <v>470</v>
      </c>
      <c r="C248" s="267" t="s">
        <v>469</v>
      </c>
      <c r="D248" s="193">
        <v>0</v>
      </c>
      <c r="E248" s="193">
        <v>0</v>
      </c>
      <c r="F248" s="44" t="str">
        <f t="shared" si="51"/>
        <v>-</v>
      </c>
    </row>
    <row r="249" spans="1:6" ht="12.75" customHeight="1" x14ac:dyDescent="0.2">
      <c r="A249" s="62" t="s">
        <v>471</v>
      </c>
      <c r="B249" s="63" t="s">
        <v>472</v>
      </c>
      <c r="C249" s="268" t="s">
        <v>471</v>
      </c>
      <c r="D249" s="193">
        <v>0</v>
      </c>
      <c r="E249" s="193">
        <v>0</v>
      </c>
      <c r="F249" s="44" t="str">
        <f t="shared" si="51"/>
        <v>-</v>
      </c>
    </row>
    <row r="250" spans="1:6" ht="24" x14ac:dyDescent="0.2">
      <c r="A250" s="62" t="s">
        <v>473</v>
      </c>
      <c r="B250" s="63" t="s">
        <v>474</v>
      </c>
      <c r="C250" s="267" t="s">
        <v>473</v>
      </c>
      <c r="D250" s="59">
        <f t="shared" ref="D250:E250" si="52">SUM(D251:D253)</f>
        <v>231128.41</v>
      </c>
      <c r="E250" s="59">
        <f t="shared" si="52"/>
        <v>339734.89999999997</v>
      </c>
      <c r="F250" s="44">
        <f t="shared" ref="F250:F253" si="53">IF(D250&lt;&gt;0,IF(E250/D250&gt;=100,"&gt;&gt;100",E250/D250*100),"-")</f>
        <v>146.98967556606303</v>
      </c>
    </row>
    <row r="251" spans="1:6" ht="24" x14ac:dyDescent="0.2">
      <c r="A251" s="62">
        <v>3672</v>
      </c>
      <c r="B251" s="63" t="s">
        <v>475</v>
      </c>
      <c r="C251" s="267" t="s">
        <v>476</v>
      </c>
      <c r="D251" s="193">
        <v>229293.41</v>
      </c>
      <c r="E251" s="193">
        <v>339094.92</v>
      </c>
      <c r="F251" s="44">
        <f t="shared" si="53"/>
        <v>147.88690176486102</v>
      </c>
    </row>
    <row r="252" spans="1:6" ht="24" x14ac:dyDescent="0.2">
      <c r="A252" s="62">
        <v>3673</v>
      </c>
      <c r="B252" s="63" t="s">
        <v>477</v>
      </c>
      <c r="C252" s="267" t="s">
        <v>478</v>
      </c>
      <c r="D252" s="193">
        <v>1835</v>
      </c>
      <c r="E252" s="193">
        <v>639.98</v>
      </c>
      <c r="F252" s="44">
        <f t="shared" si="53"/>
        <v>34.876294277929155</v>
      </c>
    </row>
    <row r="253" spans="1:6" ht="24" x14ac:dyDescent="0.2">
      <c r="A253" s="62">
        <v>3674</v>
      </c>
      <c r="B253" s="63" t="s">
        <v>479</v>
      </c>
      <c r="C253" s="267" t="s">
        <v>480</v>
      </c>
      <c r="D253" s="193">
        <v>0</v>
      </c>
      <c r="E253" s="193">
        <v>0</v>
      </c>
      <c r="F253" s="44" t="str">
        <f t="shared" si="53"/>
        <v>-</v>
      </c>
    </row>
    <row r="254" spans="1:6" ht="12.75" customHeight="1" x14ac:dyDescent="0.2">
      <c r="A254" s="62" t="s">
        <v>481</v>
      </c>
      <c r="B254" s="228" t="s">
        <v>482</v>
      </c>
      <c r="C254" s="267" t="s">
        <v>481</v>
      </c>
      <c r="D254" s="59">
        <f t="shared" ref="D254:E254" si="54">SUM(D255:D256)</f>
        <v>0</v>
      </c>
      <c r="E254" s="59">
        <f t="shared" si="54"/>
        <v>0</v>
      </c>
      <c r="F254" s="44" t="str">
        <f t="shared" ref="F254:F261" si="55">IF(D254&lt;&gt;0,IF(E254/D254&gt;=100,"&gt;&gt;100",E254/D254*100),"-")</f>
        <v>-</v>
      </c>
    </row>
    <row r="255" spans="1:6" ht="12.75" customHeight="1" x14ac:dyDescent="0.2">
      <c r="A255" s="62" t="s">
        <v>483</v>
      </c>
      <c r="B255" s="63" t="s">
        <v>484</v>
      </c>
      <c r="C255" s="267" t="s">
        <v>483</v>
      </c>
      <c r="D255" s="193">
        <v>0</v>
      </c>
      <c r="E255" s="193">
        <v>0</v>
      </c>
      <c r="F255" s="44" t="str">
        <f t="shared" si="55"/>
        <v>-</v>
      </c>
    </row>
    <row r="256" spans="1:6" ht="12.75" customHeight="1" x14ac:dyDescent="0.2">
      <c r="A256" s="62" t="s">
        <v>485</v>
      </c>
      <c r="B256" s="228" t="s">
        <v>486</v>
      </c>
      <c r="C256" s="267" t="s">
        <v>485</v>
      </c>
      <c r="D256" s="193">
        <v>0</v>
      </c>
      <c r="E256" s="193">
        <v>0</v>
      </c>
      <c r="F256" s="44" t="str">
        <f t="shared" si="55"/>
        <v>-</v>
      </c>
    </row>
    <row r="257" spans="1:6" ht="24" x14ac:dyDescent="0.2">
      <c r="A257" s="62" t="s">
        <v>487</v>
      </c>
      <c r="B257" s="63" t="s">
        <v>488</v>
      </c>
      <c r="C257" s="267" t="s">
        <v>487</v>
      </c>
      <c r="D257" s="59">
        <f t="shared" ref="D257:E257" si="56">SUM(D258:D261)</f>
        <v>0</v>
      </c>
      <c r="E257" s="59">
        <f t="shared" si="56"/>
        <v>0</v>
      </c>
      <c r="F257" s="44" t="str">
        <f t="shared" si="55"/>
        <v>-</v>
      </c>
    </row>
    <row r="258" spans="1:6" ht="12.75" customHeight="1" x14ac:dyDescent="0.2">
      <c r="A258" s="62" t="s">
        <v>489</v>
      </c>
      <c r="B258" s="63" t="s">
        <v>169</v>
      </c>
      <c r="C258" s="267" t="s">
        <v>489</v>
      </c>
      <c r="D258" s="193">
        <v>0</v>
      </c>
      <c r="E258" s="193">
        <v>0</v>
      </c>
      <c r="F258" s="44" t="str">
        <f t="shared" si="55"/>
        <v>-</v>
      </c>
    </row>
    <row r="259" spans="1:6" ht="12.75" customHeight="1" x14ac:dyDescent="0.2">
      <c r="A259" s="62" t="s">
        <v>490</v>
      </c>
      <c r="B259" s="63" t="s">
        <v>171</v>
      </c>
      <c r="C259" s="267" t="s">
        <v>490</v>
      </c>
      <c r="D259" s="193">
        <v>0</v>
      </c>
      <c r="E259" s="193">
        <v>0</v>
      </c>
      <c r="F259" s="44" t="str">
        <f t="shared" si="55"/>
        <v>-</v>
      </c>
    </row>
    <row r="260" spans="1:6" ht="24" x14ac:dyDescent="0.2">
      <c r="A260" s="62" t="s">
        <v>491</v>
      </c>
      <c r="B260" s="63" t="s">
        <v>173</v>
      </c>
      <c r="C260" s="267" t="s">
        <v>491</v>
      </c>
      <c r="D260" s="193">
        <v>0</v>
      </c>
      <c r="E260" s="193">
        <v>0</v>
      </c>
      <c r="F260" s="44" t="str">
        <f t="shared" si="55"/>
        <v>-</v>
      </c>
    </row>
    <row r="261" spans="1:6" ht="24" x14ac:dyDescent="0.2">
      <c r="A261" s="62" t="s">
        <v>492</v>
      </c>
      <c r="B261" s="63" t="s">
        <v>175</v>
      </c>
      <c r="C261" s="267" t="s">
        <v>492</v>
      </c>
      <c r="D261" s="193">
        <v>0</v>
      </c>
      <c r="E261" s="193">
        <v>0</v>
      </c>
      <c r="F261" s="44" t="str">
        <f t="shared" si="55"/>
        <v>-</v>
      </c>
    </row>
    <row r="262" spans="1:6" ht="24" x14ac:dyDescent="0.2">
      <c r="A262" s="62">
        <v>37</v>
      </c>
      <c r="B262" s="63" t="s">
        <v>493</v>
      </c>
      <c r="C262" s="267" t="s">
        <v>494</v>
      </c>
      <c r="D262" s="59">
        <f t="shared" ref="D262:E262" si="57">D263+D269</f>
        <v>207169.22999999998</v>
      </c>
      <c r="E262" s="59">
        <f t="shared" si="57"/>
        <v>54817.78</v>
      </c>
      <c r="F262" s="44">
        <f t="shared" ref="F262:F268" si="58">IF(D262&lt;&gt;0,IF(E262/D262&gt;=100,"&gt;&gt;100",E262/D262*100),"-")</f>
        <v>26.460386998590479</v>
      </c>
    </row>
    <row r="263" spans="1:6" ht="24" x14ac:dyDescent="0.2">
      <c r="A263" s="62">
        <v>371</v>
      </c>
      <c r="B263" s="63" t="s">
        <v>495</v>
      </c>
      <c r="C263" s="267" t="s">
        <v>496</v>
      </c>
      <c r="D263" s="59">
        <f t="shared" ref="D263:E263" si="59">SUM(D264:D268)</f>
        <v>0</v>
      </c>
      <c r="E263" s="59">
        <f t="shared" si="59"/>
        <v>0</v>
      </c>
      <c r="F263" s="44" t="str">
        <f t="shared" si="58"/>
        <v>-</v>
      </c>
    </row>
    <row r="264" spans="1:6" ht="24" x14ac:dyDescent="0.2">
      <c r="A264" s="62">
        <v>3711</v>
      </c>
      <c r="B264" s="63" t="s">
        <v>497</v>
      </c>
      <c r="C264" s="267" t="s">
        <v>498</v>
      </c>
      <c r="D264" s="193">
        <v>0</v>
      </c>
      <c r="E264" s="193">
        <v>0</v>
      </c>
      <c r="F264" s="44" t="str">
        <f t="shared" si="58"/>
        <v>-</v>
      </c>
    </row>
    <row r="265" spans="1:6" ht="24" x14ac:dyDescent="0.2">
      <c r="A265" s="62">
        <v>3712</v>
      </c>
      <c r="B265" s="63" t="s">
        <v>499</v>
      </c>
      <c r="C265" s="267" t="s">
        <v>500</v>
      </c>
      <c r="D265" s="193">
        <v>0</v>
      </c>
      <c r="E265" s="193">
        <v>0</v>
      </c>
      <c r="F265" s="44" t="str">
        <f t="shared" si="58"/>
        <v>-</v>
      </c>
    </row>
    <row r="266" spans="1:6" ht="24" x14ac:dyDescent="0.2">
      <c r="A266" s="62" t="s">
        <v>501</v>
      </c>
      <c r="B266" s="63" t="s">
        <v>502</v>
      </c>
      <c r="C266" s="267" t="s">
        <v>501</v>
      </c>
      <c r="D266" s="193">
        <v>0</v>
      </c>
      <c r="E266" s="193">
        <v>0</v>
      </c>
      <c r="F266" s="44" t="str">
        <f t="shared" si="58"/>
        <v>-</v>
      </c>
    </row>
    <row r="267" spans="1:6" ht="24" x14ac:dyDescent="0.2">
      <c r="A267" s="62" t="s">
        <v>503</v>
      </c>
      <c r="B267" s="63" t="s">
        <v>504</v>
      </c>
      <c r="C267" s="267" t="s">
        <v>503</v>
      </c>
      <c r="D267" s="193">
        <v>0</v>
      </c>
      <c r="E267" s="193">
        <v>0</v>
      </c>
      <c r="F267" s="44" t="str">
        <f t="shared" si="58"/>
        <v>-</v>
      </c>
    </row>
    <row r="268" spans="1:6" ht="12.75" customHeight="1" x14ac:dyDescent="0.2">
      <c r="A268" s="62" t="s">
        <v>505</v>
      </c>
      <c r="B268" s="64" t="s">
        <v>506</v>
      </c>
      <c r="C268" s="267" t="s">
        <v>505</v>
      </c>
      <c r="D268" s="193">
        <v>0</v>
      </c>
      <c r="E268" s="193">
        <v>0</v>
      </c>
      <c r="F268" s="44" t="str">
        <f t="shared" si="58"/>
        <v>-</v>
      </c>
    </row>
    <row r="269" spans="1:6" ht="12.75" customHeight="1" x14ac:dyDescent="0.2">
      <c r="A269" s="62">
        <v>372</v>
      </c>
      <c r="B269" s="181" t="s">
        <v>507</v>
      </c>
      <c r="C269" s="267" t="s">
        <v>508</v>
      </c>
      <c r="D269" s="59">
        <f t="shared" ref="D269:E269" si="60">SUM(D270:D272)</f>
        <v>207169.22999999998</v>
      </c>
      <c r="E269" s="59">
        <f t="shared" si="60"/>
        <v>54817.78</v>
      </c>
      <c r="F269" s="44">
        <f t="shared" ref="F269:F272" si="61">IF(D269&lt;&gt;0,IF(E269/D269&gt;=100,"&gt;&gt;100",E269/D269*100),"-")</f>
        <v>26.460386998590479</v>
      </c>
    </row>
    <row r="270" spans="1:6" ht="12.75" customHeight="1" x14ac:dyDescent="0.2">
      <c r="A270" s="62">
        <v>3721</v>
      </c>
      <c r="B270" s="64" t="s">
        <v>509</v>
      </c>
      <c r="C270" s="267" t="s">
        <v>510</v>
      </c>
      <c r="D270" s="193">
        <v>178308.05</v>
      </c>
      <c r="E270" s="193">
        <v>21555.84</v>
      </c>
      <c r="F270" s="44">
        <f t="shared" si="61"/>
        <v>12.089100856635469</v>
      </c>
    </row>
    <row r="271" spans="1:6" ht="12.75" customHeight="1" x14ac:dyDescent="0.2">
      <c r="A271" s="62">
        <v>3722</v>
      </c>
      <c r="B271" s="64" t="s">
        <v>511</v>
      </c>
      <c r="C271" s="267" t="s">
        <v>512</v>
      </c>
      <c r="D271" s="193">
        <v>28861.18</v>
      </c>
      <c r="E271" s="193">
        <v>33261.94</v>
      </c>
      <c r="F271" s="44">
        <f t="shared" si="61"/>
        <v>115.24802520201878</v>
      </c>
    </row>
    <row r="272" spans="1:6" ht="12.75" customHeight="1" x14ac:dyDescent="0.2">
      <c r="A272" s="62" t="s">
        <v>513</v>
      </c>
      <c r="B272" s="64" t="s">
        <v>514</v>
      </c>
      <c r="C272" s="267" t="s">
        <v>513</v>
      </c>
      <c r="D272" s="193">
        <v>0</v>
      </c>
      <c r="E272" s="193">
        <v>0</v>
      </c>
      <c r="F272" s="44" t="str">
        <f t="shared" si="61"/>
        <v>-</v>
      </c>
    </row>
    <row r="273" spans="1:6" ht="24" x14ac:dyDescent="0.2">
      <c r="A273" s="62">
        <v>38</v>
      </c>
      <c r="B273" s="64" t="s">
        <v>3511</v>
      </c>
      <c r="C273" s="267" t="s">
        <v>515</v>
      </c>
      <c r="D273" s="59">
        <f t="shared" ref="D273:E273" si="62">D274+D278+D283+D289</f>
        <v>95973.95</v>
      </c>
      <c r="E273" s="59">
        <f t="shared" si="62"/>
        <v>133415.22999999998</v>
      </c>
      <c r="F273" s="44">
        <f t="shared" ref="F273:F277" si="63">IF(D273&lt;&gt;0,IF(E273/D273&gt;=100,"&gt;&gt;100",E273/D273*100),"-")</f>
        <v>139.01191938020679</v>
      </c>
    </row>
    <row r="274" spans="1:6" ht="12.75" customHeight="1" x14ac:dyDescent="0.2">
      <c r="A274" s="62">
        <v>381</v>
      </c>
      <c r="B274" s="63" t="s">
        <v>516</v>
      </c>
      <c r="C274" s="267" t="s">
        <v>517</v>
      </c>
      <c r="D274" s="59">
        <f t="shared" ref="D274:E274" si="64">SUM(D275:D277)</f>
        <v>300</v>
      </c>
      <c r="E274" s="59">
        <f t="shared" si="64"/>
        <v>45000</v>
      </c>
      <c r="F274" s="44" t="str">
        <f t="shared" si="63"/>
        <v>&gt;&gt;100</v>
      </c>
    </row>
    <row r="275" spans="1:6" ht="12.75" customHeight="1" x14ac:dyDescent="0.2">
      <c r="A275" s="62">
        <v>3811</v>
      </c>
      <c r="B275" s="63" t="s">
        <v>518</v>
      </c>
      <c r="C275" s="267" t="s">
        <v>519</v>
      </c>
      <c r="D275" s="193">
        <v>300</v>
      </c>
      <c r="E275" s="193">
        <v>45000</v>
      </c>
      <c r="F275" s="44" t="str">
        <f t="shared" si="63"/>
        <v>&gt;&gt;100</v>
      </c>
    </row>
    <row r="276" spans="1:6" ht="12.75" customHeight="1" x14ac:dyDescent="0.2">
      <c r="A276" s="62">
        <v>3812</v>
      </c>
      <c r="B276" s="63" t="s">
        <v>520</v>
      </c>
      <c r="C276" s="267" t="s">
        <v>521</v>
      </c>
      <c r="D276" s="193">
        <v>0</v>
      </c>
      <c r="E276" s="193">
        <v>0</v>
      </c>
      <c r="F276" s="44" t="str">
        <f t="shared" si="63"/>
        <v>-</v>
      </c>
    </row>
    <row r="277" spans="1:6" ht="12.75" customHeight="1" x14ac:dyDescent="0.2">
      <c r="A277" s="62" t="s">
        <v>522</v>
      </c>
      <c r="B277" s="63" t="s">
        <v>523</v>
      </c>
      <c r="C277" s="267" t="s">
        <v>522</v>
      </c>
      <c r="D277" s="193">
        <v>0</v>
      </c>
      <c r="E277" s="193">
        <v>0</v>
      </c>
      <c r="F277" s="44" t="str">
        <f t="shared" si="63"/>
        <v>-</v>
      </c>
    </row>
    <row r="278" spans="1:6" ht="12.75" customHeight="1" x14ac:dyDescent="0.2">
      <c r="A278" s="62">
        <v>382</v>
      </c>
      <c r="B278" s="64" t="s">
        <v>524</v>
      </c>
      <c r="C278" s="267" t="s">
        <v>525</v>
      </c>
      <c r="D278" s="59">
        <f t="shared" ref="D278:E278" si="65">SUM(D279:D282)</f>
        <v>0</v>
      </c>
      <c r="E278" s="59">
        <f t="shared" si="65"/>
        <v>0</v>
      </c>
      <c r="F278" s="44" t="str">
        <f t="shared" ref="F278:F282" si="66">IF(D278&lt;&gt;0,IF(E278/D278&gt;=100,"&gt;&gt;100",E278/D278*100),"-")</f>
        <v>-</v>
      </c>
    </row>
    <row r="279" spans="1:6" ht="12.75" customHeight="1" x14ac:dyDescent="0.2">
      <c r="A279" s="62">
        <v>3821</v>
      </c>
      <c r="B279" s="63" t="s">
        <v>526</v>
      </c>
      <c r="C279" s="267" t="s">
        <v>527</v>
      </c>
      <c r="D279" s="193">
        <v>0</v>
      </c>
      <c r="E279" s="193">
        <v>0</v>
      </c>
      <c r="F279" s="44" t="str">
        <f t="shared" si="66"/>
        <v>-</v>
      </c>
    </row>
    <row r="280" spans="1:6" ht="12.75" customHeight="1" x14ac:dyDescent="0.2">
      <c r="A280" s="62">
        <v>3822</v>
      </c>
      <c r="B280" s="63" t="s">
        <v>528</v>
      </c>
      <c r="C280" s="267" t="s">
        <v>529</v>
      </c>
      <c r="D280" s="193">
        <v>0</v>
      </c>
      <c r="E280" s="193">
        <v>0</v>
      </c>
      <c r="F280" s="44" t="str">
        <f t="shared" si="66"/>
        <v>-</v>
      </c>
    </row>
    <row r="281" spans="1:6" ht="12.75" customHeight="1" x14ac:dyDescent="0.2">
      <c r="A281" s="62" t="s">
        <v>530</v>
      </c>
      <c r="B281" s="63" t="s">
        <v>531</v>
      </c>
      <c r="C281" s="267" t="s">
        <v>530</v>
      </c>
      <c r="D281" s="193">
        <v>0</v>
      </c>
      <c r="E281" s="193">
        <v>0</v>
      </c>
      <c r="F281" s="44" t="str">
        <f t="shared" si="66"/>
        <v>-</v>
      </c>
    </row>
    <row r="282" spans="1:6" ht="24" x14ac:dyDescent="0.2">
      <c r="A282" s="62" t="s">
        <v>532</v>
      </c>
      <c r="B282" s="63" t="s">
        <v>533</v>
      </c>
      <c r="C282" s="268" t="s">
        <v>532</v>
      </c>
      <c r="D282" s="193">
        <v>0</v>
      </c>
      <c r="E282" s="193">
        <v>0</v>
      </c>
      <c r="F282" s="44" t="str">
        <f t="shared" si="66"/>
        <v>-</v>
      </c>
    </row>
    <row r="283" spans="1:6" ht="12.75" customHeight="1" x14ac:dyDescent="0.2">
      <c r="A283" s="62">
        <v>383</v>
      </c>
      <c r="B283" s="63" t="s">
        <v>534</v>
      </c>
      <c r="C283" s="267" t="s">
        <v>535</v>
      </c>
      <c r="D283" s="59">
        <f t="shared" ref="D283:E283" si="67">SUM(D284:D288)</f>
        <v>0</v>
      </c>
      <c r="E283" s="59">
        <f t="shared" si="67"/>
        <v>0</v>
      </c>
      <c r="F283" s="44" t="str">
        <f t="shared" ref="F283:F294" si="68">IF(D283&lt;&gt;0,IF(E283/D283&gt;=100,"&gt;&gt;100",E283/D283*100),"-")</f>
        <v>-</v>
      </c>
    </row>
    <row r="284" spans="1:6" ht="12.75" customHeight="1" x14ac:dyDescent="0.2">
      <c r="A284" s="62">
        <v>3831</v>
      </c>
      <c r="B284" s="63" t="s">
        <v>536</v>
      </c>
      <c r="C284" s="267" t="s">
        <v>537</v>
      </c>
      <c r="D284" s="193">
        <v>0</v>
      </c>
      <c r="E284" s="193">
        <v>0</v>
      </c>
      <c r="F284" s="44" t="str">
        <f t="shared" si="68"/>
        <v>-</v>
      </c>
    </row>
    <row r="285" spans="1:6" ht="12.75" customHeight="1" x14ac:dyDescent="0.2">
      <c r="A285" s="62">
        <v>3832</v>
      </c>
      <c r="B285" s="63" t="s">
        <v>538</v>
      </c>
      <c r="C285" s="267" t="s">
        <v>539</v>
      </c>
      <c r="D285" s="193">
        <v>0</v>
      </c>
      <c r="E285" s="193">
        <v>0</v>
      </c>
      <c r="F285" s="44" t="str">
        <f t="shared" si="68"/>
        <v>-</v>
      </c>
    </row>
    <row r="286" spans="1:6" ht="12.75" customHeight="1" x14ac:dyDescent="0.2">
      <c r="A286" s="62">
        <v>3833</v>
      </c>
      <c r="B286" s="63" t="s">
        <v>540</v>
      </c>
      <c r="C286" s="267" t="s">
        <v>541</v>
      </c>
      <c r="D286" s="193">
        <v>0</v>
      </c>
      <c r="E286" s="193">
        <v>0</v>
      </c>
      <c r="F286" s="44" t="str">
        <f t="shared" si="68"/>
        <v>-</v>
      </c>
    </row>
    <row r="287" spans="1:6" ht="12.75" customHeight="1" x14ac:dyDescent="0.2">
      <c r="A287" s="62">
        <v>3834</v>
      </c>
      <c r="B287" s="63" t="s">
        <v>542</v>
      </c>
      <c r="C287" s="267" t="s">
        <v>543</v>
      </c>
      <c r="D287" s="193">
        <v>0</v>
      </c>
      <c r="E287" s="193">
        <v>0</v>
      </c>
      <c r="F287" s="44" t="str">
        <f t="shared" si="68"/>
        <v>-</v>
      </c>
    </row>
    <row r="288" spans="1:6" ht="12.75" customHeight="1" x14ac:dyDescent="0.2">
      <c r="A288" s="62" t="s">
        <v>544</v>
      </c>
      <c r="B288" s="63" t="s">
        <v>304</v>
      </c>
      <c r="C288" s="267" t="s">
        <v>544</v>
      </c>
      <c r="D288" s="193">
        <v>0</v>
      </c>
      <c r="E288" s="193">
        <v>0</v>
      </c>
      <c r="F288" s="44" t="str">
        <f t="shared" si="68"/>
        <v>-</v>
      </c>
    </row>
    <row r="289" spans="1:6" ht="12.75" customHeight="1" x14ac:dyDescent="0.2">
      <c r="A289" s="62">
        <v>386</v>
      </c>
      <c r="B289" s="64" t="s">
        <v>545</v>
      </c>
      <c r="C289" s="267" t="s">
        <v>546</v>
      </c>
      <c r="D289" s="59">
        <f t="shared" ref="D289:E289" si="69">SUM(D290:D294)</f>
        <v>95673.95</v>
      </c>
      <c r="E289" s="59">
        <f t="shared" si="69"/>
        <v>88415.23</v>
      </c>
      <c r="F289" s="44">
        <f t="shared" si="68"/>
        <v>92.413065416448262</v>
      </c>
    </row>
    <row r="290" spans="1:6" ht="24" x14ac:dyDescent="0.2">
      <c r="A290" s="62">
        <v>3861</v>
      </c>
      <c r="B290" s="63" t="s">
        <v>547</v>
      </c>
      <c r="C290" s="267" t="s">
        <v>548</v>
      </c>
      <c r="D290" s="193">
        <v>0</v>
      </c>
      <c r="E290" s="193">
        <v>0</v>
      </c>
      <c r="F290" s="44" t="str">
        <f t="shared" si="68"/>
        <v>-</v>
      </c>
    </row>
    <row r="291" spans="1:6" ht="24" x14ac:dyDescent="0.2">
      <c r="A291" s="62">
        <v>3862</v>
      </c>
      <c r="B291" s="64" t="s">
        <v>3512</v>
      </c>
      <c r="C291" s="267" t="s">
        <v>549</v>
      </c>
      <c r="D291" s="193">
        <v>0</v>
      </c>
      <c r="E291" s="193">
        <v>0</v>
      </c>
      <c r="F291" s="44" t="str">
        <f t="shared" si="68"/>
        <v>-</v>
      </c>
    </row>
    <row r="292" spans="1:6" ht="12.75" customHeight="1" x14ac:dyDescent="0.2">
      <c r="A292" s="62">
        <v>3863</v>
      </c>
      <c r="B292" s="64" t="s">
        <v>550</v>
      </c>
      <c r="C292" s="267" t="s">
        <v>551</v>
      </c>
      <c r="D292" s="193">
        <v>0</v>
      </c>
      <c r="E292" s="193">
        <v>0</v>
      </c>
      <c r="F292" s="44" t="str">
        <f t="shared" si="68"/>
        <v>-</v>
      </c>
    </row>
    <row r="293" spans="1:6" ht="12.75" customHeight="1" x14ac:dyDescent="0.2">
      <c r="A293" s="62" t="s">
        <v>552</v>
      </c>
      <c r="B293" s="64" t="s">
        <v>553</v>
      </c>
      <c r="C293" s="267" t="s">
        <v>552</v>
      </c>
      <c r="D293" s="193">
        <v>0</v>
      </c>
      <c r="E293" s="193">
        <v>0</v>
      </c>
      <c r="F293" s="44" t="str">
        <f t="shared" si="68"/>
        <v>-</v>
      </c>
    </row>
    <row r="294" spans="1:6" ht="24" x14ac:dyDescent="0.2">
      <c r="A294" s="62" t="s">
        <v>554</v>
      </c>
      <c r="B294" s="64" t="s">
        <v>3513</v>
      </c>
      <c r="C294" s="268" t="s">
        <v>554</v>
      </c>
      <c r="D294" s="193">
        <v>95673.95</v>
      </c>
      <c r="E294" s="193">
        <v>88415.23</v>
      </c>
      <c r="F294" s="44">
        <f t="shared" si="68"/>
        <v>92.413065416448262</v>
      </c>
    </row>
    <row r="295" spans="1:6" ht="12.75" customHeight="1" x14ac:dyDescent="0.2">
      <c r="A295" s="62" t="s">
        <v>555</v>
      </c>
      <c r="B295" s="63" t="s">
        <v>556</v>
      </c>
      <c r="C295" s="267" t="s">
        <v>557</v>
      </c>
      <c r="D295" s="193">
        <v>0</v>
      </c>
      <c r="E295" s="193">
        <v>0</v>
      </c>
      <c r="F295" s="44" t="str">
        <f t="shared" ref="F295:F306" si="70">IF(D295&lt;&gt;0,IF(E295/D295&gt;=100,"&gt;&gt;100",E295/D295*100),"-")</f>
        <v>-</v>
      </c>
    </row>
    <row r="296" spans="1:6" ht="12.75" customHeight="1" x14ac:dyDescent="0.2">
      <c r="A296" s="62" t="s">
        <v>555</v>
      </c>
      <c r="B296" s="63" t="s">
        <v>558</v>
      </c>
      <c r="C296" s="267" t="s">
        <v>559</v>
      </c>
      <c r="D296" s="193">
        <v>0</v>
      </c>
      <c r="E296" s="193">
        <v>0</v>
      </c>
      <c r="F296" s="44" t="str">
        <f t="shared" si="70"/>
        <v>-</v>
      </c>
    </row>
    <row r="297" spans="1:6" ht="12.75" customHeight="1" x14ac:dyDescent="0.2">
      <c r="A297" s="62" t="s">
        <v>555</v>
      </c>
      <c r="B297" s="63" t="s">
        <v>560</v>
      </c>
      <c r="C297" s="267" t="s">
        <v>561</v>
      </c>
      <c r="D297" s="59">
        <f t="shared" ref="D297:E297" si="71">IF(D296&gt;=D295,D296-D295,0)</f>
        <v>0</v>
      </c>
      <c r="E297" s="59">
        <f t="shared" si="71"/>
        <v>0</v>
      </c>
      <c r="F297" s="44" t="str">
        <f t="shared" si="70"/>
        <v>-</v>
      </c>
    </row>
    <row r="298" spans="1:6" ht="12.75" customHeight="1" x14ac:dyDescent="0.2">
      <c r="A298" s="62" t="s">
        <v>555</v>
      </c>
      <c r="B298" s="63" t="s">
        <v>562</v>
      </c>
      <c r="C298" s="267" t="s">
        <v>563</v>
      </c>
      <c r="D298" s="59">
        <f t="shared" ref="D298:E298" si="72">IF(D295&gt;=D296,D295-D296,0)</f>
        <v>0</v>
      </c>
      <c r="E298" s="59">
        <f t="shared" si="72"/>
        <v>0</v>
      </c>
      <c r="F298" s="44" t="str">
        <f t="shared" si="70"/>
        <v>-</v>
      </c>
    </row>
    <row r="299" spans="1:6" ht="12.75" customHeight="1" x14ac:dyDescent="0.2">
      <c r="A299" s="62" t="s">
        <v>555</v>
      </c>
      <c r="B299" s="63" t="s">
        <v>564</v>
      </c>
      <c r="C299" s="267" t="s">
        <v>565</v>
      </c>
      <c r="D299" s="59">
        <f>D152-D297+D298</f>
        <v>2044366.5999999999</v>
      </c>
      <c r="E299" s="59">
        <f>E152-E297+E298</f>
        <v>1989136.9599999997</v>
      </c>
      <c r="F299" s="44">
        <f t="shared" si="70"/>
        <v>97.298447352837798</v>
      </c>
    </row>
    <row r="300" spans="1:6" ht="12.75" customHeight="1" x14ac:dyDescent="0.2">
      <c r="A300" s="62" t="s">
        <v>555</v>
      </c>
      <c r="B300" s="63" t="s">
        <v>566</v>
      </c>
      <c r="C300" s="267" t="s">
        <v>567</v>
      </c>
      <c r="D300" s="59">
        <f>IF(D6&gt;=D299,D6-D299,0)</f>
        <v>1164303.6800000004</v>
      </c>
      <c r="E300" s="59">
        <f>IF(E6&gt;=E299,E6-E299,0)</f>
        <v>732729.22999999975</v>
      </c>
      <c r="F300" s="44">
        <f t="shared" si="70"/>
        <v>62.932827799702515</v>
      </c>
    </row>
    <row r="301" spans="1:6" ht="12.75" customHeight="1" x14ac:dyDescent="0.2">
      <c r="A301" s="62" t="s">
        <v>555</v>
      </c>
      <c r="B301" s="63" t="s">
        <v>568</v>
      </c>
      <c r="C301" s="267" t="s">
        <v>569</v>
      </c>
      <c r="D301" s="59">
        <f>IF(D299&gt;=D6,D299-D6,0)</f>
        <v>0</v>
      </c>
      <c r="E301" s="59">
        <f>IF(E299&gt;=E6,E299-E6,0)</f>
        <v>0</v>
      </c>
      <c r="F301" s="44" t="str">
        <f t="shared" si="70"/>
        <v>-</v>
      </c>
    </row>
    <row r="302" spans="1:6" ht="12.75" customHeight="1" x14ac:dyDescent="0.2">
      <c r="A302" s="62">
        <v>92211</v>
      </c>
      <c r="B302" s="63" t="s">
        <v>570</v>
      </c>
      <c r="C302" s="267" t="s">
        <v>571</v>
      </c>
      <c r="D302" s="193">
        <v>6490167.1399999997</v>
      </c>
      <c r="E302" s="193">
        <v>6224939.7300000004</v>
      </c>
      <c r="F302" s="44">
        <f t="shared" si="70"/>
        <v>95.913396307386947</v>
      </c>
    </row>
    <row r="303" spans="1:6" ht="12.75" customHeight="1" x14ac:dyDescent="0.2">
      <c r="A303" s="62">
        <v>92221</v>
      </c>
      <c r="B303" s="63" t="s">
        <v>572</v>
      </c>
      <c r="C303" s="267" t="s">
        <v>573</v>
      </c>
      <c r="D303" s="193">
        <v>0</v>
      </c>
      <c r="E303" s="193">
        <v>0</v>
      </c>
      <c r="F303" s="44" t="str">
        <f t="shared" si="70"/>
        <v>-</v>
      </c>
    </row>
    <row r="304" spans="1:6" ht="12.75" customHeight="1" x14ac:dyDescent="0.2">
      <c r="A304" s="62">
        <v>96</v>
      </c>
      <c r="B304" s="228" t="s">
        <v>3386</v>
      </c>
      <c r="C304" s="267" t="s">
        <v>574</v>
      </c>
      <c r="D304" s="193">
        <v>2468725.0699999998</v>
      </c>
      <c r="E304" s="193">
        <v>2304257.5</v>
      </c>
      <c r="F304" s="44">
        <f t="shared" si="70"/>
        <v>93.337955206166399</v>
      </c>
    </row>
    <row r="305" spans="1:6" ht="12" x14ac:dyDescent="0.2">
      <c r="A305" s="62">
        <v>9661</v>
      </c>
      <c r="B305" s="228" t="s">
        <v>3514</v>
      </c>
      <c r="C305" s="267" t="s">
        <v>575</v>
      </c>
      <c r="D305" s="193">
        <v>0</v>
      </c>
      <c r="E305" s="193">
        <v>0</v>
      </c>
      <c r="F305" s="44" t="str">
        <f t="shared" si="70"/>
        <v>-</v>
      </c>
    </row>
    <row r="306" spans="1:6" ht="12.75" customHeight="1" x14ac:dyDescent="0.2">
      <c r="A306" s="269" t="s">
        <v>576</v>
      </c>
      <c r="B306" s="183" t="s">
        <v>577</v>
      </c>
      <c r="C306" s="270" t="s">
        <v>576</v>
      </c>
      <c r="D306" s="195">
        <v>0</v>
      </c>
      <c r="E306" s="195">
        <v>0</v>
      </c>
      <c r="F306" s="60" t="str">
        <f t="shared" si="70"/>
        <v>-</v>
      </c>
    </row>
    <row r="307" spans="1:6" s="54" customFormat="1" ht="20.100000000000001" customHeight="1" x14ac:dyDescent="0.2">
      <c r="A307" s="361" t="s">
        <v>578</v>
      </c>
      <c r="B307" s="362"/>
      <c r="C307" s="170"/>
      <c r="D307" s="42"/>
      <c r="E307" s="42"/>
      <c r="F307" s="43"/>
    </row>
    <row r="308" spans="1:6" ht="12.75" customHeight="1" x14ac:dyDescent="0.2">
      <c r="A308" s="62">
        <v>7</v>
      </c>
      <c r="B308" s="63" t="s">
        <v>579</v>
      </c>
      <c r="C308" s="267" t="s">
        <v>580</v>
      </c>
      <c r="D308" s="59">
        <f t="shared" ref="D308:E308" si="73">D309+D321+D354+D358</f>
        <v>0</v>
      </c>
      <c r="E308" s="59">
        <f t="shared" si="73"/>
        <v>0</v>
      </c>
      <c r="F308" s="44" t="str">
        <f t="shared" ref="F308:F428" si="74">IF(D308&lt;&gt;0,IF(E308/D308&gt;=100,"&gt;&gt;100",E308/D308*100),"-")</f>
        <v>-</v>
      </c>
    </row>
    <row r="309" spans="1:6" ht="12.75" customHeight="1" x14ac:dyDescent="0.2">
      <c r="A309" s="62">
        <v>71</v>
      </c>
      <c r="B309" s="63" t="s">
        <v>581</v>
      </c>
      <c r="C309" s="267" t="s">
        <v>582</v>
      </c>
      <c r="D309" s="59">
        <f t="shared" ref="D309:E309" si="75">D310+D314</f>
        <v>0</v>
      </c>
      <c r="E309" s="59">
        <f t="shared" si="75"/>
        <v>0</v>
      </c>
      <c r="F309" s="44" t="str">
        <f t="shared" si="74"/>
        <v>-</v>
      </c>
    </row>
    <row r="310" spans="1:6" ht="24" x14ac:dyDescent="0.2">
      <c r="A310" s="62">
        <v>711</v>
      </c>
      <c r="B310" s="63" t="s">
        <v>583</v>
      </c>
      <c r="C310" s="267" t="s">
        <v>584</v>
      </c>
      <c r="D310" s="59">
        <f t="shared" ref="D310:E310" si="76">SUM(D311:D313)</f>
        <v>0</v>
      </c>
      <c r="E310" s="59">
        <f t="shared" si="76"/>
        <v>0</v>
      </c>
      <c r="F310" s="44" t="str">
        <f t="shared" si="74"/>
        <v>-</v>
      </c>
    </row>
    <row r="311" spans="1:6" ht="12.75" customHeight="1" x14ac:dyDescent="0.2">
      <c r="A311" s="62">
        <v>7111</v>
      </c>
      <c r="B311" s="63" t="s">
        <v>585</v>
      </c>
      <c r="C311" s="267" t="s">
        <v>586</v>
      </c>
      <c r="D311" s="193">
        <v>0</v>
      </c>
      <c r="E311" s="193">
        <v>0</v>
      </c>
      <c r="F311" s="44" t="str">
        <f t="shared" si="74"/>
        <v>-</v>
      </c>
    </row>
    <row r="312" spans="1:6" ht="12.75" customHeight="1" x14ac:dyDescent="0.2">
      <c r="A312" s="62">
        <v>7112</v>
      </c>
      <c r="B312" s="63" t="s">
        <v>587</v>
      </c>
      <c r="C312" s="267" t="s">
        <v>588</v>
      </c>
      <c r="D312" s="193">
        <v>0</v>
      </c>
      <c r="E312" s="193">
        <v>0</v>
      </c>
      <c r="F312" s="44" t="str">
        <f t="shared" si="74"/>
        <v>-</v>
      </c>
    </row>
    <row r="313" spans="1:6" ht="12.75" customHeight="1" x14ac:dyDescent="0.2">
      <c r="A313" s="62">
        <v>7113</v>
      </c>
      <c r="B313" s="63" t="s">
        <v>589</v>
      </c>
      <c r="C313" s="267" t="s">
        <v>590</v>
      </c>
      <c r="D313" s="193">
        <v>0</v>
      </c>
      <c r="E313" s="193">
        <v>0</v>
      </c>
      <c r="F313" s="44" t="str">
        <f t="shared" si="74"/>
        <v>-</v>
      </c>
    </row>
    <row r="314" spans="1:6" ht="12.75" customHeight="1" x14ac:dyDescent="0.2">
      <c r="A314" s="62">
        <v>712</v>
      </c>
      <c r="B314" s="63" t="s">
        <v>591</v>
      </c>
      <c r="C314" s="267" t="s">
        <v>592</v>
      </c>
      <c r="D314" s="59">
        <f t="shared" ref="D314:E314" si="77">SUM(D315:D320)</f>
        <v>0</v>
      </c>
      <c r="E314" s="59">
        <f t="shared" si="77"/>
        <v>0</v>
      </c>
      <c r="F314" s="44" t="str">
        <f t="shared" si="74"/>
        <v>-</v>
      </c>
    </row>
    <row r="315" spans="1:6" ht="12.75" customHeight="1" x14ac:dyDescent="0.2">
      <c r="A315" s="62">
        <v>7121</v>
      </c>
      <c r="B315" s="63" t="s">
        <v>593</v>
      </c>
      <c r="C315" s="267" t="s">
        <v>594</v>
      </c>
      <c r="D315" s="193">
        <v>0</v>
      </c>
      <c r="E315" s="193">
        <v>0</v>
      </c>
      <c r="F315" s="44" t="str">
        <f t="shared" si="74"/>
        <v>-</v>
      </c>
    </row>
    <row r="316" spans="1:6" ht="12.75" customHeight="1" x14ac:dyDescent="0.2">
      <c r="A316" s="62">
        <v>7122</v>
      </c>
      <c r="B316" s="63" t="s">
        <v>595</v>
      </c>
      <c r="C316" s="267" t="s">
        <v>596</v>
      </c>
      <c r="D316" s="193">
        <v>0</v>
      </c>
      <c r="E316" s="193">
        <v>0</v>
      </c>
      <c r="F316" s="44" t="str">
        <f t="shared" si="74"/>
        <v>-</v>
      </c>
    </row>
    <row r="317" spans="1:6" ht="12.75" customHeight="1" x14ac:dyDescent="0.2">
      <c r="A317" s="62">
        <v>7123</v>
      </c>
      <c r="B317" s="63" t="s">
        <v>597</v>
      </c>
      <c r="C317" s="267" t="s">
        <v>598</v>
      </c>
      <c r="D317" s="193">
        <v>0</v>
      </c>
      <c r="E317" s="193">
        <v>0</v>
      </c>
      <c r="F317" s="44" t="str">
        <f t="shared" si="74"/>
        <v>-</v>
      </c>
    </row>
    <row r="318" spans="1:6" ht="12.75" customHeight="1" x14ac:dyDescent="0.2">
      <c r="A318" s="62">
        <v>7124</v>
      </c>
      <c r="B318" s="63" t="s">
        <v>599</v>
      </c>
      <c r="C318" s="267" t="s">
        <v>600</v>
      </c>
      <c r="D318" s="193">
        <v>0</v>
      </c>
      <c r="E318" s="193">
        <v>0</v>
      </c>
      <c r="F318" s="44" t="str">
        <f t="shared" si="74"/>
        <v>-</v>
      </c>
    </row>
    <row r="319" spans="1:6" ht="12.75" customHeight="1" x14ac:dyDescent="0.2">
      <c r="A319" s="62">
        <v>7125</v>
      </c>
      <c r="B319" s="63" t="s">
        <v>601</v>
      </c>
      <c r="C319" s="267" t="s">
        <v>602</v>
      </c>
      <c r="D319" s="193">
        <v>0</v>
      </c>
      <c r="E319" s="193">
        <v>0</v>
      </c>
      <c r="F319" s="44" t="str">
        <f t="shared" si="74"/>
        <v>-</v>
      </c>
    </row>
    <row r="320" spans="1:6" ht="12.75" customHeight="1" x14ac:dyDescent="0.2">
      <c r="A320" s="62">
        <v>7126</v>
      </c>
      <c r="B320" s="63" t="s">
        <v>603</v>
      </c>
      <c r="C320" s="267" t="s">
        <v>604</v>
      </c>
      <c r="D320" s="193">
        <v>0</v>
      </c>
      <c r="E320" s="193">
        <v>0</v>
      </c>
      <c r="F320" s="44" t="str">
        <f t="shared" si="74"/>
        <v>-</v>
      </c>
    </row>
    <row r="321" spans="1:6" ht="24" x14ac:dyDescent="0.2">
      <c r="A321" s="62">
        <v>72</v>
      </c>
      <c r="B321" s="182" t="s">
        <v>605</v>
      </c>
      <c r="C321" s="267" t="s">
        <v>606</v>
      </c>
      <c r="D321" s="59">
        <f t="shared" ref="D321:E321" si="78">D322+D327+D336+D341+D346+D349</f>
        <v>0</v>
      </c>
      <c r="E321" s="59">
        <f t="shared" si="78"/>
        <v>0</v>
      </c>
      <c r="F321" s="44" t="str">
        <f t="shared" si="74"/>
        <v>-</v>
      </c>
    </row>
    <row r="322" spans="1:6" ht="12.75" customHeight="1" x14ac:dyDescent="0.2">
      <c r="A322" s="62">
        <v>721</v>
      </c>
      <c r="B322" s="63" t="s">
        <v>607</v>
      </c>
      <c r="C322" s="267" t="s">
        <v>608</v>
      </c>
      <c r="D322" s="59">
        <f t="shared" ref="D322:E322" si="79">SUM(D323:D326)</f>
        <v>0</v>
      </c>
      <c r="E322" s="59">
        <f t="shared" si="79"/>
        <v>0</v>
      </c>
      <c r="F322" s="44" t="str">
        <f t="shared" si="74"/>
        <v>-</v>
      </c>
    </row>
    <row r="323" spans="1:6" ht="12.75" customHeight="1" x14ac:dyDescent="0.2">
      <c r="A323" s="62">
        <v>7211</v>
      </c>
      <c r="B323" s="63" t="s">
        <v>609</v>
      </c>
      <c r="C323" s="267" t="s">
        <v>610</v>
      </c>
      <c r="D323" s="193">
        <v>0</v>
      </c>
      <c r="E323" s="193">
        <v>0</v>
      </c>
      <c r="F323" s="44" t="str">
        <f t="shared" si="74"/>
        <v>-</v>
      </c>
    </row>
    <row r="324" spans="1:6" ht="12.75" customHeight="1" x14ac:dyDescent="0.2">
      <c r="A324" s="62">
        <v>7212</v>
      </c>
      <c r="B324" s="63" t="s">
        <v>611</v>
      </c>
      <c r="C324" s="267" t="s">
        <v>612</v>
      </c>
      <c r="D324" s="193">
        <v>0</v>
      </c>
      <c r="E324" s="193">
        <v>0</v>
      </c>
      <c r="F324" s="44" t="str">
        <f t="shared" si="74"/>
        <v>-</v>
      </c>
    </row>
    <row r="325" spans="1:6" ht="12.75" customHeight="1" x14ac:dyDescent="0.2">
      <c r="A325" s="62">
        <v>7213</v>
      </c>
      <c r="B325" s="63" t="s">
        <v>613</v>
      </c>
      <c r="C325" s="267" t="s">
        <v>614</v>
      </c>
      <c r="D325" s="193">
        <v>0</v>
      </c>
      <c r="E325" s="193">
        <v>0</v>
      </c>
      <c r="F325" s="44" t="str">
        <f t="shared" si="74"/>
        <v>-</v>
      </c>
    </row>
    <row r="326" spans="1:6" ht="12.75" customHeight="1" x14ac:dyDescent="0.2">
      <c r="A326" s="62">
        <v>7214</v>
      </c>
      <c r="B326" s="63" t="s">
        <v>615</v>
      </c>
      <c r="C326" s="267" t="s">
        <v>616</v>
      </c>
      <c r="D326" s="193">
        <v>0</v>
      </c>
      <c r="E326" s="193">
        <v>0</v>
      </c>
      <c r="F326" s="44" t="str">
        <f t="shared" si="74"/>
        <v>-</v>
      </c>
    </row>
    <row r="327" spans="1:6" ht="12.75" customHeight="1" x14ac:dyDescent="0.2">
      <c r="A327" s="62">
        <v>722</v>
      </c>
      <c r="B327" s="63" t="s">
        <v>617</v>
      </c>
      <c r="C327" s="267" t="s">
        <v>618</v>
      </c>
      <c r="D327" s="59">
        <f t="shared" ref="D327:E327" si="80">SUM(D328:D335)</f>
        <v>0</v>
      </c>
      <c r="E327" s="59">
        <f t="shared" si="80"/>
        <v>0</v>
      </c>
      <c r="F327" s="44" t="str">
        <f t="shared" si="74"/>
        <v>-</v>
      </c>
    </row>
    <row r="328" spans="1:6" ht="12.75" customHeight="1" x14ac:dyDescent="0.2">
      <c r="A328" s="62">
        <v>7221</v>
      </c>
      <c r="B328" s="63" t="s">
        <v>619</v>
      </c>
      <c r="C328" s="267" t="s">
        <v>620</v>
      </c>
      <c r="D328" s="193">
        <v>0</v>
      </c>
      <c r="E328" s="193">
        <v>0</v>
      </c>
      <c r="F328" s="44" t="str">
        <f t="shared" si="74"/>
        <v>-</v>
      </c>
    </row>
    <row r="329" spans="1:6" ht="12.75" customHeight="1" x14ac:dyDescent="0.2">
      <c r="A329" s="62">
        <v>7222</v>
      </c>
      <c r="B329" s="63" t="s">
        <v>621</v>
      </c>
      <c r="C329" s="267" t="s">
        <v>622</v>
      </c>
      <c r="D329" s="193">
        <v>0</v>
      </c>
      <c r="E329" s="193">
        <v>0</v>
      </c>
      <c r="F329" s="44" t="str">
        <f t="shared" si="74"/>
        <v>-</v>
      </c>
    </row>
    <row r="330" spans="1:6" ht="12.75" customHeight="1" x14ac:dyDescent="0.2">
      <c r="A330" s="62">
        <v>7223</v>
      </c>
      <c r="B330" s="63" t="s">
        <v>623</v>
      </c>
      <c r="C330" s="267" t="s">
        <v>624</v>
      </c>
      <c r="D330" s="193">
        <v>0</v>
      </c>
      <c r="E330" s="193">
        <v>0</v>
      </c>
      <c r="F330" s="44" t="str">
        <f t="shared" si="74"/>
        <v>-</v>
      </c>
    </row>
    <row r="331" spans="1:6" ht="12.75" customHeight="1" x14ac:dyDescent="0.2">
      <c r="A331" s="62">
        <v>7224</v>
      </c>
      <c r="B331" s="63" t="s">
        <v>625</v>
      </c>
      <c r="C331" s="267" t="s">
        <v>626</v>
      </c>
      <c r="D331" s="193">
        <v>0</v>
      </c>
      <c r="E331" s="193">
        <v>0</v>
      </c>
      <c r="F331" s="44" t="str">
        <f t="shared" si="74"/>
        <v>-</v>
      </c>
    </row>
    <row r="332" spans="1:6" ht="12.75" customHeight="1" x14ac:dyDescent="0.2">
      <c r="A332" s="69">
        <v>7225</v>
      </c>
      <c r="B332" s="64" t="s">
        <v>3594</v>
      </c>
      <c r="C332" s="301" t="s">
        <v>627</v>
      </c>
      <c r="D332" s="191">
        <v>0</v>
      </c>
      <c r="E332" s="191">
        <v>0</v>
      </c>
      <c r="F332" s="44" t="str">
        <f t="shared" si="74"/>
        <v>-</v>
      </c>
    </row>
    <row r="333" spans="1:6" ht="12.75" customHeight="1" x14ac:dyDescent="0.2">
      <c r="A333" s="62">
        <v>7226</v>
      </c>
      <c r="B333" s="63" t="s">
        <v>628</v>
      </c>
      <c r="C333" s="267" t="s">
        <v>629</v>
      </c>
      <c r="D333" s="193">
        <v>0</v>
      </c>
      <c r="E333" s="193">
        <v>0</v>
      </c>
      <c r="F333" s="44" t="str">
        <f t="shared" si="74"/>
        <v>-</v>
      </c>
    </row>
    <row r="334" spans="1:6" ht="12.75" customHeight="1" x14ac:dyDescent="0.2">
      <c r="A334" s="62">
        <v>7227</v>
      </c>
      <c r="B334" s="63" t="s">
        <v>630</v>
      </c>
      <c r="C334" s="267" t="s">
        <v>631</v>
      </c>
      <c r="D334" s="193">
        <v>0</v>
      </c>
      <c r="E334" s="193">
        <v>0</v>
      </c>
      <c r="F334" s="44" t="str">
        <f t="shared" si="74"/>
        <v>-</v>
      </c>
    </row>
    <row r="335" spans="1:6" ht="12.75" customHeight="1" x14ac:dyDescent="0.2">
      <c r="A335" s="62" t="s">
        <v>632</v>
      </c>
      <c r="B335" s="63" t="s">
        <v>633</v>
      </c>
      <c r="C335" s="267" t="s">
        <v>632</v>
      </c>
      <c r="D335" s="193">
        <v>0</v>
      </c>
      <c r="E335" s="193">
        <v>0</v>
      </c>
      <c r="F335" s="44" t="str">
        <f t="shared" si="74"/>
        <v>-</v>
      </c>
    </row>
    <row r="336" spans="1:6" ht="12.75" customHeight="1" x14ac:dyDescent="0.2">
      <c r="A336" s="62">
        <v>723</v>
      </c>
      <c r="B336" s="182" t="s">
        <v>634</v>
      </c>
      <c r="C336" s="267" t="s">
        <v>635</v>
      </c>
      <c r="D336" s="59">
        <f t="shared" ref="D336:E336" si="81">SUM(D337:D340)</f>
        <v>0</v>
      </c>
      <c r="E336" s="59">
        <f t="shared" si="81"/>
        <v>0</v>
      </c>
      <c r="F336" s="44" t="str">
        <f t="shared" si="74"/>
        <v>-</v>
      </c>
    </row>
    <row r="337" spans="1:6" ht="12.75" customHeight="1" x14ac:dyDescent="0.2">
      <c r="A337" s="62">
        <v>7231</v>
      </c>
      <c r="B337" s="63" t="s">
        <v>636</v>
      </c>
      <c r="C337" s="267" t="s">
        <v>637</v>
      </c>
      <c r="D337" s="193">
        <v>0</v>
      </c>
      <c r="E337" s="193">
        <v>0</v>
      </c>
      <c r="F337" s="44" t="str">
        <f t="shared" si="74"/>
        <v>-</v>
      </c>
    </row>
    <row r="338" spans="1:6" ht="12.75" customHeight="1" x14ac:dyDescent="0.2">
      <c r="A338" s="62">
        <v>7232</v>
      </c>
      <c r="B338" s="63" t="s">
        <v>638</v>
      </c>
      <c r="C338" s="267" t="s">
        <v>639</v>
      </c>
      <c r="D338" s="193">
        <v>0</v>
      </c>
      <c r="E338" s="193">
        <v>0</v>
      </c>
      <c r="F338" s="44" t="str">
        <f t="shared" si="74"/>
        <v>-</v>
      </c>
    </row>
    <row r="339" spans="1:6" ht="12.75" customHeight="1" x14ac:dyDescent="0.2">
      <c r="A339" s="62">
        <v>7233</v>
      </c>
      <c r="B339" s="63" t="s">
        <v>640</v>
      </c>
      <c r="C339" s="267" t="s">
        <v>641</v>
      </c>
      <c r="D339" s="193">
        <v>0</v>
      </c>
      <c r="E339" s="193">
        <v>0</v>
      </c>
      <c r="F339" s="44" t="str">
        <f t="shared" si="74"/>
        <v>-</v>
      </c>
    </row>
    <row r="340" spans="1:6" ht="12.75" customHeight="1" x14ac:dyDescent="0.2">
      <c r="A340" s="62">
        <v>7234</v>
      </c>
      <c r="B340" s="182" t="s">
        <v>642</v>
      </c>
      <c r="C340" s="267" t="s">
        <v>643</v>
      </c>
      <c r="D340" s="193">
        <v>0</v>
      </c>
      <c r="E340" s="193">
        <v>0</v>
      </c>
      <c r="F340" s="44" t="str">
        <f t="shared" si="74"/>
        <v>-</v>
      </c>
    </row>
    <row r="341" spans="1:6" ht="24" x14ac:dyDescent="0.2">
      <c r="A341" s="62">
        <v>724</v>
      </c>
      <c r="B341" s="182" t="s">
        <v>644</v>
      </c>
      <c r="C341" s="267" t="s">
        <v>645</v>
      </c>
      <c r="D341" s="59">
        <f t="shared" ref="D341:E341" si="82">SUM(D342:D345)</f>
        <v>0</v>
      </c>
      <c r="E341" s="59">
        <f t="shared" si="82"/>
        <v>0</v>
      </c>
      <c r="F341" s="44" t="str">
        <f t="shared" si="74"/>
        <v>-</v>
      </c>
    </row>
    <row r="342" spans="1:6" ht="12.75" customHeight="1" x14ac:dyDescent="0.2">
      <c r="A342" s="62">
        <v>7241</v>
      </c>
      <c r="B342" s="63" t="s">
        <v>646</v>
      </c>
      <c r="C342" s="267" t="s">
        <v>647</v>
      </c>
      <c r="D342" s="193">
        <v>0</v>
      </c>
      <c r="E342" s="193">
        <v>0</v>
      </c>
      <c r="F342" s="44" t="str">
        <f t="shared" si="74"/>
        <v>-</v>
      </c>
    </row>
    <row r="343" spans="1:6" ht="12.75" customHeight="1" x14ac:dyDescent="0.2">
      <c r="A343" s="62">
        <v>7242</v>
      </c>
      <c r="B343" s="63" t="s">
        <v>648</v>
      </c>
      <c r="C343" s="267" t="s">
        <v>649</v>
      </c>
      <c r="D343" s="193">
        <v>0</v>
      </c>
      <c r="E343" s="193">
        <v>0</v>
      </c>
      <c r="F343" s="44" t="str">
        <f t="shared" si="74"/>
        <v>-</v>
      </c>
    </row>
    <row r="344" spans="1:6" ht="12.75" customHeight="1" x14ac:dyDescent="0.2">
      <c r="A344" s="62">
        <v>7243</v>
      </c>
      <c r="B344" s="63" t="s">
        <v>650</v>
      </c>
      <c r="C344" s="267" t="s">
        <v>651</v>
      </c>
      <c r="D344" s="193">
        <v>0</v>
      </c>
      <c r="E344" s="193">
        <v>0</v>
      </c>
      <c r="F344" s="44" t="str">
        <f t="shared" si="74"/>
        <v>-</v>
      </c>
    </row>
    <row r="345" spans="1:6" ht="12.75" customHeight="1" x14ac:dyDescent="0.2">
      <c r="A345" s="62">
        <v>7244</v>
      </c>
      <c r="B345" s="63" t="s">
        <v>652</v>
      </c>
      <c r="C345" s="267" t="s">
        <v>653</v>
      </c>
      <c r="D345" s="193">
        <v>0</v>
      </c>
      <c r="E345" s="193">
        <v>0</v>
      </c>
      <c r="F345" s="44" t="str">
        <f t="shared" si="74"/>
        <v>-</v>
      </c>
    </row>
    <row r="346" spans="1:6" ht="12.75" customHeight="1" x14ac:dyDescent="0.2">
      <c r="A346" s="62">
        <v>725</v>
      </c>
      <c r="B346" s="63" t="s">
        <v>654</v>
      </c>
      <c r="C346" s="267" t="s">
        <v>655</v>
      </c>
      <c r="D346" s="59">
        <f t="shared" ref="D346:E346" si="83">SUM(D347:D348)</f>
        <v>0</v>
      </c>
      <c r="E346" s="59">
        <f t="shared" si="83"/>
        <v>0</v>
      </c>
      <c r="F346" s="44" t="str">
        <f t="shared" si="74"/>
        <v>-</v>
      </c>
    </row>
    <row r="347" spans="1:6" ht="12.75" customHeight="1" x14ac:dyDescent="0.2">
      <c r="A347" s="62">
        <v>7251</v>
      </c>
      <c r="B347" s="63" t="s">
        <v>656</v>
      </c>
      <c r="C347" s="267" t="s">
        <v>657</v>
      </c>
      <c r="D347" s="193">
        <v>0</v>
      </c>
      <c r="E347" s="193">
        <v>0</v>
      </c>
      <c r="F347" s="44" t="str">
        <f t="shared" si="74"/>
        <v>-</v>
      </c>
    </row>
    <row r="348" spans="1:6" ht="12.75" customHeight="1" x14ac:dyDescent="0.2">
      <c r="A348" s="62">
        <v>7252</v>
      </c>
      <c r="B348" s="63" t="s">
        <v>658</v>
      </c>
      <c r="C348" s="267" t="s">
        <v>659</v>
      </c>
      <c r="D348" s="193">
        <v>0</v>
      </c>
      <c r="E348" s="193">
        <v>0</v>
      </c>
      <c r="F348" s="44" t="str">
        <f t="shared" si="74"/>
        <v>-</v>
      </c>
    </row>
    <row r="349" spans="1:6" ht="12.75" customHeight="1" x14ac:dyDescent="0.2">
      <c r="A349" s="62">
        <v>726</v>
      </c>
      <c r="B349" s="63" t="s">
        <v>660</v>
      </c>
      <c r="C349" s="267" t="s">
        <v>661</v>
      </c>
      <c r="D349" s="59">
        <f t="shared" ref="D349:E349" si="84">SUM(D350:D353)</f>
        <v>0</v>
      </c>
      <c r="E349" s="59">
        <f t="shared" si="84"/>
        <v>0</v>
      </c>
      <c r="F349" s="44" t="str">
        <f t="shared" si="74"/>
        <v>-</v>
      </c>
    </row>
    <row r="350" spans="1:6" ht="12.75" customHeight="1" x14ac:dyDescent="0.2">
      <c r="A350" s="62">
        <v>7261</v>
      </c>
      <c r="B350" s="63" t="s">
        <v>662</v>
      </c>
      <c r="C350" s="267" t="s">
        <v>663</v>
      </c>
      <c r="D350" s="193">
        <v>0</v>
      </c>
      <c r="E350" s="193">
        <v>0</v>
      </c>
      <c r="F350" s="44" t="str">
        <f t="shared" si="74"/>
        <v>-</v>
      </c>
    </row>
    <row r="351" spans="1:6" ht="12.75" customHeight="1" x14ac:dyDescent="0.2">
      <c r="A351" s="62">
        <v>7262</v>
      </c>
      <c r="B351" s="63" t="s">
        <v>664</v>
      </c>
      <c r="C351" s="267" t="s">
        <v>665</v>
      </c>
      <c r="D351" s="193">
        <v>0</v>
      </c>
      <c r="E351" s="193">
        <v>0</v>
      </c>
      <c r="F351" s="44" t="str">
        <f t="shared" si="74"/>
        <v>-</v>
      </c>
    </row>
    <row r="352" spans="1:6" ht="12.75" customHeight="1" x14ac:dyDescent="0.2">
      <c r="A352" s="62">
        <v>7263</v>
      </c>
      <c r="B352" s="63" t="s">
        <v>666</v>
      </c>
      <c r="C352" s="267" t="s">
        <v>667</v>
      </c>
      <c r="D352" s="193">
        <v>0</v>
      </c>
      <c r="E352" s="193">
        <v>0</v>
      </c>
      <c r="F352" s="44" t="str">
        <f t="shared" si="74"/>
        <v>-</v>
      </c>
    </row>
    <row r="353" spans="1:6" ht="12.75" customHeight="1" x14ac:dyDescent="0.2">
      <c r="A353" s="62">
        <v>7264</v>
      </c>
      <c r="B353" s="63" t="s">
        <v>668</v>
      </c>
      <c r="C353" s="267" t="s">
        <v>669</v>
      </c>
      <c r="D353" s="193">
        <v>0</v>
      </c>
      <c r="E353" s="193">
        <v>0</v>
      </c>
      <c r="F353" s="44" t="str">
        <f t="shared" si="74"/>
        <v>-</v>
      </c>
    </row>
    <row r="354" spans="1:6" ht="24" x14ac:dyDescent="0.2">
      <c r="A354" s="62">
        <v>73</v>
      </c>
      <c r="B354" s="63" t="s">
        <v>670</v>
      </c>
      <c r="C354" s="267" t="s">
        <v>671</v>
      </c>
      <c r="D354" s="59">
        <f t="shared" ref="D354:E354" si="85">D355</f>
        <v>0</v>
      </c>
      <c r="E354" s="59">
        <f t="shared" si="85"/>
        <v>0</v>
      </c>
      <c r="F354" s="44" t="str">
        <f t="shared" si="74"/>
        <v>-</v>
      </c>
    </row>
    <row r="355" spans="1:6" ht="24" x14ac:dyDescent="0.2">
      <c r="A355" s="62">
        <v>731</v>
      </c>
      <c r="B355" s="63" t="s">
        <v>672</v>
      </c>
      <c r="C355" s="267" t="s">
        <v>673</v>
      </c>
      <c r="D355" s="59">
        <f t="shared" ref="D355:E355" si="86">SUM(D356:D357)</f>
        <v>0</v>
      </c>
      <c r="E355" s="59">
        <f t="shared" si="86"/>
        <v>0</v>
      </c>
      <c r="F355" s="44" t="str">
        <f t="shared" si="74"/>
        <v>-</v>
      </c>
    </row>
    <row r="356" spans="1:6" ht="12.75" customHeight="1" x14ac:dyDescent="0.2">
      <c r="A356" s="62">
        <v>7311</v>
      </c>
      <c r="B356" s="63" t="s">
        <v>674</v>
      </c>
      <c r="C356" s="267" t="s">
        <v>675</v>
      </c>
      <c r="D356" s="193">
        <v>0</v>
      </c>
      <c r="E356" s="193">
        <v>0</v>
      </c>
      <c r="F356" s="44" t="str">
        <f t="shared" si="74"/>
        <v>-</v>
      </c>
    </row>
    <row r="357" spans="1:6" ht="12.75" customHeight="1" x14ac:dyDescent="0.2">
      <c r="A357" s="62">
        <v>7312</v>
      </c>
      <c r="B357" s="63" t="s">
        <v>676</v>
      </c>
      <c r="C357" s="267" t="s">
        <v>677</v>
      </c>
      <c r="D357" s="193">
        <v>0</v>
      </c>
      <c r="E357" s="193">
        <v>0</v>
      </c>
      <c r="F357" s="44" t="str">
        <f t="shared" si="74"/>
        <v>-</v>
      </c>
    </row>
    <row r="358" spans="1:6" ht="12.75" customHeight="1" x14ac:dyDescent="0.2">
      <c r="A358" s="62">
        <v>74</v>
      </c>
      <c r="B358" s="63" t="s">
        <v>678</v>
      </c>
      <c r="C358" s="267" t="s">
        <v>679</v>
      </c>
      <c r="D358" s="59">
        <f t="shared" ref="D358:E358" si="87">D359</f>
        <v>0</v>
      </c>
      <c r="E358" s="59">
        <f t="shared" si="87"/>
        <v>0</v>
      </c>
      <c r="F358" s="44" t="str">
        <f t="shared" si="74"/>
        <v>-</v>
      </c>
    </row>
    <row r="359" spans="1:6" ht="12.75" customHeight="1" x14ac:dyDescent="0.2">
      <c r="A359" s="62">
        <v>741</v>
      </c>
      <c r="B359" s="63" t="s">
        <v>680</v>
      </c>
      <c r="C359" s="267" t="s">
        <v>681</v>
      </c>
      <c r="D359" s="193">
        <v>0</v>
      </c>
      <c r="E359" s="193">
        <v>0</v>
      </c>
      <c r="F359" s="44" t="str">
        <f t="shared" si="74"/>
        <v>-</v>
      </c>
    </row>
    <row r="360" spans="1:6" ht="12.75" customHeight="1" x14ac:dyDescent="0.2">
      <c r="A360" s="62">
        <v>4</v>
      </c>
      <c r="B360" s="63" t="s">
        <v>682</v>
      </c>
      <c r="C360" s="267" t="s">
        <v>683</v>
      </c>
      <c r="D360" s="59">
        <f t="shared" ref="D360:E360" si="88">D361+D373+D406+D410+D412</f>
        <v>569230</v>
      </c>
      <c r="E360" s="59">
        <f t="shared" si="88"/>
        <v>953297.94</v>
      </c>
      <c r="F360" s="44">
        <f t="shared" si="74"/>
        <v>167.47148604254869</v>
      </c>
    </row>
    <row r="361" spans="1:6" ht="12.75" customHeight="1" x14ac:dyDescent="0.2">
      <c r="A361" s="62">
        <v>41</v>
      </c>
      <c r="B361" s="63" t="s">
        <v>684</v>
      </c>
      <c r="C361" s="267" t="s">
        <v>685</v>
      </c>
      <c r="D361" s="59">
        <f t="shared" ref="D361:E361" si="89">D362+D366</f>
        <v>0</v>
      </c>
      <c r="E361" s="59">
        <f t="shared" si="89"/>
        <v>0</v>
      </c>
      <c r="F361" s="44" t="str">
        <f t="shared" si="74"/>
        <v>-</v>
      </c>
    </row>
    <row r="362" spans="1:6" ht="12.75" customHeight="1" x14ac:dyDescent="0.2">
      <c r="A362" s="62">
        <v>411</v>
      </c>
      <c r="B362" s="63" t="s">
        <v>686</v>
      </c>
      <c r="C362" s="267" t="s">
        <v>687</v>
      </c>
      <c r="D362" s="59">
        <f t="shared" ref="D362:E362" si="90">SUM(D363:D365)</f>
        <v>0</v>
      </c>
      <c r="E362" s="59">
        <f t="shared" si="90"/>
        <v>0</v>
      </c>
      <c r="F362" s="44" t="str">
        <f t="shared" si="74"/>
        <v>-</v>
      </c>
    </row>
    <row r="363" spans="1:6" ht="12.75" customHeight="1" x14ac:dyDescent="0.2">
      <c r="A363" s="62">
        <v>4111</v>
      </c>
      <c r="B363" s="63" t="s">
        <v>585</v>
      </c>
      <c r="C363" s="267" t="s">
        <v>688</v>
      </c>
      <c r="D363" s="193">
        <v>0</v>
      </c>
      <c r="E363" s="193">
        <v>0</v>
      </c>
      <c r="F363" s="44" t="str">
        <f t="shared" si="74"/>
        <v>-</v>
      </c>
    </row>
    <row r="364" spans="1:6" ht="12.75" customHeight="1" x14ac:dyDescent="0.2">
      <c r="A364" s="62">
        <v>4112</v>
      </c>
      <c r="B364" s="63" t="s">
        <v>587</v>
      </c>
      <c r="C364" s="267" t="s">
        <v>689</v>
      </c>
      <c r="D364" s="193">
        <v>0</v>
      </c>
      <c r="E364" s="193">
        <v>0</v>
      </c>
      <c r="F364" s="44" t="str">
        <f t="shared" si="74"/>
        <v>-</v>
      </c>
    </row>
    <row r="365" spans="1:6" ht="12.75" customHeight="1" x14ac:dyDescent="0.2">
      <c r="A365" s="62">
        <v>4113</v>
      </c>
      <c r="B365" s="63" t="s">
        <v>690</v>
      </c>
      <c r="C365" s="267" t="s">
        <v>691</v>
      </c>
      <c r="D365" s="193">
        <v>0</v>
      </c>
      <c r="E365" s="193">
        <v>0</v>
      </c>
      <c r="F365" s="44" t="str">
        <f t="shared" si="74"/>
        <v>-</v>
      </c>
    </row>
    <row r="366" spans="1:6" ht="12.75" customHeight="1" x14ac:dyDescent="0.2">
      <c r="A366" s="62">
        <v>412</v>
      </c>
      <c r="B366" s="63" t="s">
        <v>692</v>
      </c>
      <c r="C366" s="267" t="s">
        <v>693</v>
      </c>
      <c r="D366" s="59">
        <f t="shared" ref="D366:E366" si="91">SUM(D367:D372)</f>
        <v>0</v>
      </c>
      <c r="E366" s="59">
        <f t="shared" si="91"/>
        <v>0</v>
      </c>
      <c r="F366" s="44" t="str">
        <f t="shared" si="74"/>
        <v>-</v>
      </c>
    </row>
    <row r="367" spans="1:6" ht="12.75" customHeight="1" x14ac:dyDescent="0.2">
      <c r="A367" s="62">
        <v>4121</v>
      </c>
      <c r="B367" s="63" t="s">
        <v>593</v>
      </c>
      <c r="C367" s="267" t="s">
        <v>694</v>
      </c>
      <c r="D367" s="193">
        <v>0</v>
      </c>
      <c r="E367" s="193">
        <v>0</v>
      </c>
      <c r="F367" s="44" t="str">
        <f t="shared" si="74"/>
        <v>-</v>
      </c>
    </row>
    <row r="368" spans="1:6" ht="12.75" customHeight="1" x14ac:dyDescent="0.2">
      <c r="A368" s="62">
        <v>4122</v>
      </c>
      <c r="B368" s="63" t="s">
        <v>595</v>
      </c>
      <c r="C368" s="267" t="s">
        <v>695</v>
      </c>
      <c r="D368" s="193">
        <v>0</v>
      </c>
      <c r="E368" s="193">
        <v>0</v>
      </c>
      <c r="F368" s="44" t="str">
        <f t="shared" si="74"/>
        <v>-</v>
      </c>
    </row>
    <row r="369" spans="1:6" ht="12.75" customHeight="1" x14ac:dyDescent="0.2">
      <c r="A369" s="62">
        <v>4123</v>
      </c>
      <c r="B369" s="63" t="s">
        <v>597</v>
      </c>
      <c r="C369" s="267" t="s">
        <v>696</v>
      </c>
      <c r="D369" s="193">
        <v>0</v>
      </c>
      <c r="E369" s="193">
        <v>0</v>
      </c>
      <c r="F369" s="44" t="str">
        <f t="shared" si="74"/>
        <v>-</v>
      </c>
    </row>
    <row r="370" spans="1:6" ht="12.75" customHeight="1" x14ac:dyDescent="0.2">
      <c r="A370" s="62">
        <v>4124</v>
      </c>
      <c r="B370" s="63" t="s">
        <v>599</v>
      </c>
      <c r="C370" s="267" t="s">
        <v>697</v>
      </c>
      <c r="D370" s="193">
        <v>0</v>
      </c>
      <c r="E370" s="193">
        <v>0</v>
      </c>
      <c r="F370" s="44" t="str">
        <f t="shared" si="74"/>
        <v>-</v>
      </c>
    </row>
    <row r="371" spans="1:6" ht="12.75" customHeight="1" x14ac:dyDescent="0.2">
      <c r="A371" s="62">
        <v>4125</v>
      </c>
      <c r="B371" s="63" t="s">
        <v>601</v>
      </c>
      <c r="C371" s="267" t="s">
        <v>698</v>
      </c>
      <c r="D371" s="193">
        <v>0</v>
      </c>
      <c r="E371" s="193">
        <v>0</v>
      </c>
      <c r="F371" s="44" t="str">
        <f t="shared" si="74"/>
        <v>-</v>
      </c>
    </row>
    <row r="372" spans="1:6" ht="12.75" customHeight="1" x14ac:dyDescent="0.2">
      <c r="A372" s="62">
        <v>4126</v>
      </c>
      <c r="B372" s="63" t="s">
        <v>603</v>
      </c>
      <c r="C372" s="267" t="s">
        <v>699</v>
      </c>
      <c r="D372" s="193">
        <v>0</v>
      </c>
      <c r="E372" s="193">
        <v>0</v>
      </c>
      <c r="F372" s="44" t="str">
        <f t="shared" si="74"/>
        <v>-</v>
      </c>
    </row>
    <row r="373" spans="1:6" ht="24" x14ac:dyDescent="0.2">
      <c r="A373" s="62">
        <v>42</v>
      </c>
      <c r="B373" s="182" t="s">
        <v>700</v>
      </c>
      <c r="C373" s="267" t="s">
        <v>701</v>
      </c>
      <c r="D373" s="59">
        <f t="shared" ref="D373:E373" si="92">D374+D379+D388+D393+D398+D401</f>
        <v>546665</v>
      </c>
      <c r="E373" s="59">
        <f t="shared" si="92"/>
        <v>468975.35999999999</v>
      </c>
      <c r="F373" s="44">
        <f t="shared" si="74"/>
        <v>85.788437159869389</v>
      </c>
    </row>
    <row r="374" spans="1:6" ht="12.75" customHeight="1" x14ac:dyDescent="0.2">
      <c r="A374" s="62">
        <v>421</v>
      </c>
      <c r="B374" s="63" t="s">
        <v>702</v>
      </c>
      <c r="C374" s="267" t="s">
        <v>703</v>
      </c>
      <c r="D374" s="59">
        <f t="shared" ref="D374:E374" si="93">SUM(D375:D378)</f>
        <v>492855.69</v>
      </c>
      <c r="E374" s="59">
        <f t="shared" si="93"/>
        <v>419792.92</v>
      </c>
      <c r="F374" s="44">
        <f t="shared" si="74"/>
        <v>85.175626155396529</v>
      </c>
    </row>
    <row r="375" spans="1:6" ht="12.75" customHeight="1" x14ac:dyDescent="0.2">
      <c r="A375" s="62">
        <v>4211</v>
      </c>
      <c r="B375" s="63" t="s">
        <v>609</v>
      </c>
      <c r="C375" s="267" t="s">
        <v>704</v>
      </c>
      <c r="D375" s="193">
        <v>0</v>
      </c>
      <c r="E375" s="193">
        <v>0</v>
      </c>
      <c r="F375" s="44" t="str">
        <f t="shared" si="74"/>
        <v>-</v>
      </c>
    </row>
    <row r="376" spans="1:6" ht="12.75" customHeight="1" x14ac:dyDescent="0.2">
      <c r="A376" s="62">
        <v>4212</v>
      </c>
      <c r="B376" s="63" t="s">
        <v>611</v>
      </c>
      <c r="C376" s="267" t="s">
        <v>705</v>
      </c>
      <c r="D376" s="193">
        <v>0</v>
      </c>
      <c r="E376" s="193">
        <v>0</v>
      </c>
      <c r="F376" s="44" t="str">
        <f t="shared" si="74"/>
        <v>-</v>
      </c>
    </row>
    <row r="377" spans="1:6" ht="12.75" customHeight="1" x14ac:dyDescent="0.2">
      <c r="A377" s="62">
        <v>4213</v>
      </c>
      <c r="B377" s="63" t="s">
        <v>613</v>
      </c>
      <c r="C377" s="267" t="s">
        <v>706</v>
      </c>
      <c r="D377" s="193">
        <v>0</v>
      </c>
      <c r="E377" s="193">
        <v>0</v>
      </c>
      <c r="F377" s="44" t="str">
        <f t="shared" si="74"/>
        <v>-</v>
      </c>
    </row>
    <row r="378" spans="1:6" ht="12.75" customHeight="1" x14ac:dyDescent="0.2">
      <c r="A378" s="62">
        <v>4214</v>
      </c>
      <c r="B378" s="63" t="s">
        <v>615</v>
      </c>
      <c r="C378" s="267" t="s">
        <v>707</v>
      </c>
      <c r="D378" s="193">
        <v>492855.69</v>
      </c>
      <c r="E378" s="193">
        <v>419792.92</v>
      </c>
      <c r="F378" s="44">
        <f t="shared" si="74"/>
        <v>85.175626155396529</v>
      </c>
    </row>
    <row r="379" spans="1:6" ht="12.75" customHeight="1" x14ac:dyDescent="0.2">
      <c r="A379" s="62">
        <v>422</v>
      </c>
      <c r="B379" s="63" t="s">
        <v>708</v>
      </c>
      <c r="C379" s="267" t="s">
        <v>709</v>
      </c>
      <c r="D379" s="59">
        <f t="shared" ref="D379:E379" si="94">SUM(D380:D387)</f>
        <v>28329.31</v>
      </c>
      <c r="E379" s="59">
        <f t="shared" si="94"/>
        <v>41097.440000000002</v>
      </c>
      <c r="F379" s="44">
        <f t="shared" si="74"/>
        <v>145.07038823042285</v>
      </c>
    </row>
    <row r="380" spans="1:6" ht="12.75" customHeight="1" x14ac:dyDescent="0.2">
      <c r="A380" s="62">
        <v>4221</v>
      </c>
      <c r="B380" s="63" t="s">
        <v>619</v>
      </c>
      <c r="C380" s="267" t="s">
        <v>710</v>
      </c>
      <c r="D380" s="193">
        <v>8006.43</v>
      </c>
      <c r="E380" s="193">
        <v>1097.44</v>
      </c>
      <c r="F380" s="44">
        <f t="shared" si="74"/>
        <v>13.70698301240378</v>
      </c>
    </row>
    <row r="381" spans="1:6" ht="12.75" customHeight="1" x14ac:dyDescent="0.2">
      <c r="A381" s="62">
        <v>4222</v>
      </c>
      <c r="B381" s="63" t="s">
        <v>711</v>
      </c>
      <c r="C381" s="267" t="s">
        <v>712</v>
      </c>
      <c r="D381" s="193">
        <v>0</v>
      </c>
      <c r="E381" s="193">
        <v>0</v>
      </c>
      <c r="F381" s="44" t="str">
        <f t="shared" si="74"/>
        <v>-</v>
      </c>
    </row>
    <row r="382" spans="1:6" ht="12.75" customHeight="1" x14ac:dyDescent="0.2">
      <c r="A382" s="62">
        <v>4223</v>
      </c>
      <c r="B382" s="63" t="s">
        <v>623</v>
      </c>
      <c r="C382" s="267" t="s">
        <v>713</v>
      </c>
      <c r="D382" s="193">
        <v>1021</v>
      </c>
      <c r="E382" s="193"/>
      <c r="F382" s="44">
        <f t="shared" si="74"/>
        <v>0</v>
      </c>
    </row>
    <row r="383" spans="1:6" ht="12.75" customHeight="1" x14ac:dyDescent="0.2">
      <c r="A383" s="62">
        <v>4224</v>
      </c>
      <c r="B383" s="63" t="s">
        <v>625</v>
      </c>
      <c r="C383" s="267" t="s">
        <v>714</v>
      </c>
      <c r="D383" s="193">
        <v>0</v>
      </c>
      <c r="E383" s="193">
        <v>0</v>
      </c>
      <c r="F383" s="44" t="str">
        <f t="shared" si="74"/>
        <v>-</v>
      </c>
    </row>
    <row r="384" spans="1:6" ht="12.75" customHeight="1" x14ac:dyDescent="0.2">
      <c r="A384" s="69">
        <v>4225</v>
      </c>
      <c r="B384" s="64" t="s">
        <v>3594</v>
      </c>
      <c r="C384" s="301" t="s">
        <v>715</v>
      </c>
      <c r="D384" s="191">
        <v>0</v>
      </c>
      <c r="E384" s="191">
        <v>0</v>
      </c>
      <c r="F384" s="70" t="str">
        <f t="shared" si="74"/>
        <v>-</v>
      </c>
    </row>
    <row r="385" spans="1:6" ht="12.75" customHeight="1" x14ac:dyDescent="0.2">
      <c r="A385" s="62">
        <v>4226</v>
      </c>
      <c r="B385" s="63" t="s">
        <v>628</v>
      </c>
      <c r="C385" s="267" t="s">
        <v>716</v>
      </c>
      <c r="D385" s="193">
        <v>0</v>
      </c>
      <c r="E385" s="193">
        <v>0</v>
      </c>
      <c r="F385" s="44" t="str">
        <f t="shared" si="74"/>
        <v>-</v>
      </c>
    </row>
    <row r="386" spans="1:6" ht="12.75" customHeight="1" x14ac:dyDescent="0.2">
      <c r="A386" s="62">
        <v>4227</v>
      </c>
      <c r="B386" s="182" t="s">
        <v>630</v>
      </c>
      <c r="C386" s="267" t="s">
        <v>717</v>
      </c>
      <c r="D386" s="193">
        <v>19301.88</v>
      </c>
      <c r="E386" s="193">
        <v>40000</v>
      </c>
      <c r="F386" s="44">
        <f t="shared" si="74"/>
        <v>207.23369951528036</v>
      </c>
    </row>
    <row r="387" spans="1:6" ht="12.75" customHeight="1" x14ac:dyDescent="0.2">
      <c r="A387" s="62" t="s">
        <v>718</v>
      </c>
      <c r="B387" s="182" t="s">
        <v>633</v>
      </c>
      <c r="C387" s="267" t="s">
        <v>718</v>
      </c>
      <c r="D387" s="193">
        <v>0</v>
      </c>
      <c r="E387" s="193">
        <v>0</v>
      </c>
      <c r="F387" s="44" t="str">
        <f t="shared" si="74"/>
        <v>-</v>
      </c>
    </row>
    <row r="388" spans="1:6" ht="12.75" customHeight="1" x14ac:dyDescent="0.2">
      <c r="A388" s="62">
        <v>423</v>
      </c>
      <c r="B388" s="63" t="s">
        <v>719</v>
      </c>
      <c r="C388" s="267" t="s">
        <v>720</v>
      </c>
      <c r="D388" s="59">
        <f t="shared" ref="D388:E388" si="95">SUM(D389:D392)</f>
        <v>0</v>
      </c>
      <c r="E388" s="59">
        <f t="shared" si="95"/>
        <v>0</v>
      </c>
      <c r="F388" s="44" t="str">
        <f t="shared" si="74"/>
        <v>-</v>
      </c>
    </row>
    <row r="389" spans="1:6" ht="12.75" customHeight="1" x14ac:dyDescent="0.2">
      <c r="A389" s="62">
        <v>4231</v>
      </c>
      <c r="B389" s="63" t="s">
        <v>636</v>
      </c>
      <c r="C389" s="267" t="s">
        <v>721</v>
      </c>
      <c r="D389" s="193">
        <v>0</v>
      </c>
      <c r="E389" s="193">
        <v>0</v>
      </c>
      <c r="F389" s="44" t="str">
        <f t="shared" si="74"/>
        <v>-</v>
      </c>
    </row>
    <row r="390" spans="1:6" ht="12.75" customHeight="1" x14ac:dyDescent="0.2">
      <c r="A390" s="62">
        <v>4232</v>
      </c>
      <c r="B390" s="63" t="s">
        <v>638</v>
      </c>
      <c r="C390" s="267" t="s">
        <v>722</v>
      </c>
      <c r="D390" s="193">
        <v>0</v>
      </c>
      <c r="E390" s="193">
        <v>0</v>
      </c>
      <c r="F390" s="44" t="str">
        <f t="shared" si="74"/>
        <v>-</v>
      </c>
    </row>
    <row r="391" spans="1:6" ht="12.75" customHeight="1" x14ac:dyDescent="0.2">
      <c r="A391" s="62">
        <v>4233</v>
      </c>
      <c r="B391" s="63" t="s">
        <v>640</v>
      </c>
      <c r="C391" s="267" t="s">
        <v>723</v>
      </c>
      <c r="D391" s="193">
        <v>0</v>
      </c>
      <c r="E391" s="193">
        <v>0</v>
      </c>
      <c r="F391" s="44" t="str">
        <f t="shared" si="74"/>
        <v>-</v>
      </c>
    </row>
    <row r="392" spans="1:6" ht="12.75" customHeight="1" x14ac:dyDescent="0.2">
      <c r="A392" s="62">
        <v>4234</v>
      </c>
      <c r="B392" s="182" t="s">
        <v>642</v>
      </c>
      <c r="C392" s="267" t="s">
        <v>724</v>
      </c>
      <c r="D392" s="193">
        <v>0</v>
      </c>
      <c r="E392" s="193">
        <v>0</v>
      </c>
      <c r="F392" s="44" t="str">
        <f t="shared" si="74"/>
        <v>-</v>
      </c>
    </row>
    <row r="393" spans="1:6" ht="12.75" customHeight="1" x14ac:dyDescent="0.2">
      <c r="A393" s="62">
        <v>424</v>
      </c>
      <c r="B393" s="63" t="s">
        <v>725</v>
      </c>
      <c r="C393" s="267" t="s">
        <v>726</v>
      </c>
      <c r="D393" s="59">
        <f t="shared" ref="D393:E393" si="96">SUM(D394:D397)</f>
        <v>0</v>
      </c>
      <c r="E393" s="59">
        <f t="shared" si="96"/>
        <v>0</v>
      </c>
      <c r="F393" s="44" t="str">
        <f t="shared" si="74"/>
        <v>-</v>
      </c>
    </row>
    <row r="394" spans="1:6" ht="12.75" customHeight="1" x14ac:dyDescent="0.2">
      <c r="A394" s="62">
        <v>4241</v>
      </c>
      <c r="B394" s="63" t="s">
        <v>727</v>
      </c>
      <c r="C394" s="267" t="s">
        <v>728</v>
      </c>
      <c r="D394" s="193">
        <v>0</v>
      </c>
      <c r="E394" s="193">
        <v>0</v>
      </c>
      <c r="F394" s="44" t="str">
        <f t="shared" si="74"/>
        <v>-</v>
      </c>
    </row>
    <row r="395" spans="1:6" ht="12.75" customHeight="1" x14ac:dyDescent="0.2">
      <c r="A395" s="62">
        <v>4242</v>
      </c>
      <c r="B395" s="63" t="s">
        <v>648</v>
      </c>
      <c r="C395" s="267" t="s">
        <v>729</v>
      </c>
      <c r="D395" s="193">
        <v>0</v>
      </c>
      <c r="E395" s="193">
        <v>0</v>
      </c>
      <c r="F395" s="44" t="str">
        <f t="shared" si="74"/>
        <v>-</v>
      </c>
    </row>
    <row r="396" spans="1:6" ht="12.75" customHeight="1" x14ac:dyDescent="0.2">
      <c r="A396" s="62">
        <v>4243</v>
      </c>
      <c r="B396" s="63" t="s">
        <v>650</v>
      </c>
      <c r="C396" s="267" t="s">
        <v>730</v>
      </c>
      <c r="D396" s="193">
        <v>0</v>
      </c>
      <c r="E396" s="193">
        <v>0</v>
      </c>
      <c r="F396" s="44" t="str">
        <f t="shared" si="74"/>
        <v>-</v>
      </c>
    </row>
    <row r="397" spans="1:6" ht="12.75" customHeight="1" x14ac:dyDescent="0.2">
      <c r="A397" s="62">
        <v>4244</v>
      </c>
      <c r="B397" s="63" t="s">
        <v>652</v>
      </c>
      <c r="C397" s="267" t="s">
        <v>731</v>
      </c>
      <c r="D397" s="193">
        <v>0</v>
      </c>
      <c r="E397" s="193">
        <v>0</v>
      </c>
      <c r="F397" s="44" t="str">
        <f t="shared" si="74"/>
        <v>-</v>
      </c>
    </row>
    <row r="398" spans="1:6" ht="12.75" customHeight="1" x14ac:dyDescent="0.2">
      <c r="A398" s="62">
        <v>425</v>
      </c>
      <c r="B398" s="63" t="s">
        <v>732</v>
      </c>
      <c r="C398" s="267" t="s">
        <v>733</v>
      </c>
      <c r="D398" s="59">
        <f t="shared" ref="D398:E398" si="97">SUM(D399:D400)</f>
        <v>0</v>
      </c>
      <c r="E398" s="59">
        <f t="shared" si="97"/>
        <v>0</v>
      </c>
      <c r="F398" s="44" t="str">
        <f t="shared" si="74"/>
        <v>-</v>
      </c>
    </row>
    <row r="399" spans="1:6" ht="12.75" customHeight="1" x14ac:dyDescent="0.2">
      <c r="A399" s="62">
        <v>4251</v>
      </c>
      <c r="B399" s="63" t="s">
        <v>734</v>
      </c>
      <c r="C399" s="267" t="s">
        <v>735</v>
      </c>
      <c r="D399" s="193">
        <v>0</v>
      </c>
      <c r="E399" s="193">
        <v>0</v>
      </c>
      <c r="F399" s="44" t="str">
        <f t="shared" si="74"/>
        <v>-</v>
      </c>
    </row>
    <row r="400" spans="1:6" ht="12.75" customHeight="1" x14ac:dyDescent="0.2">
      <c r="A400" s="62">
        <v>4252</v>
      </c>
      <c r="B400" s="63" t="s">
        <v>658</v>
      </c>
      <c r="C400" s="267" t="s">
        <v>736</v>
      </c>
      <c r="D400" s="193">
        <v>0</v>
      </c>
      <c r="E400" s="193">
        <v>0</v>
      </c>
      <c r="F400" s="44" t="str">
        <f t="shared" si="74"/>
        <v>-</v>
      </c>
    </row>
    <row r="401" spans="1:6" ht="12.75" customHeight="1" x14ac:dyDescent="0.2">
      <c r="A401" s="62">
        <v>426</v>
      </c>
      <c r="B401" s="63" t="s">
        <v>737</v>
      </c>
      <c r="C401" s="267" t="s">
        <v>738</v>
      </c>
      <c r="D401" s="59">
        <f t="shared" ref="D401:E401" si="98">SUM(D402:D405)</f>
        <v>25480</v>
      </c>
      <c r="E401" s="59">
        <f t="shared" si="98"/>
        <v>8085</v>
      </c>
      <c r="F401" s="44">
        <f t="shared" si="74"/>
        <v>31.73076923076923</v>
      </c>
    </row>
    <row r="402" spans="1:6" ht="12.75" customHeight="1" x14ac:dyDescent="0.2">
      <c r="A402" s="62">
        <v>4261</v>
      </c>
      <c r="B402" s="63" t="s">
        <v>662</v>
      </c>
      <c r="C402" s="267" t="s">
        <v>739</v>
      </c>
      <c r="D402" s="193">
        <v>0</v>
      </c>
      <c r="E402" s="193">
        <v>0</v>
      </c>
      <c r="F402" s="44" t="str">
        <f t="shared" si="74"/>
        <v>-</v>
      </c>
    </row>
    <row r="403" spans="1:6" ht="12.75" customHeight="1" x14ac:dyDescent="0.2">
      <c r="A403" s="62">
        <v>4262</v>
      </c>
      <c r="B403" s="63" t="s">
        <v>664</v>
      </c>
      <c r="C403" s="267" t="s">
        <v>740</v>
      </c>
      <c r="D403" s="193">
        <v>0</v>
      </c>
      <c r="E403" s="193">
        <v>0</v>
      </c>
      <c r="F403" s="44" t="str">
        <f t="shared" si="74"/>
        <v>-</v>
      </c>
    </row>
    <row r="404" spans="1:6" ht="12.75" customHeight="1" x14ac:dyDescent="0.2">
      <c r="A404" s="62">
        <v>4263</v>
      </c>
      <c r="B404" s="63" t="s">
        <v>666</v>
      </c>
      <c r="C404" s="267" t="s">
        <v>741</v>
      </c>
      <c r="D404" s="193">
        <v>0</v>
      </c>
      <c r="E404" s="193">
        <v>0</v>
      </c>
      <c r="F404" s="44" t="str">
        <f t="shared" si="74"/>
        <v>-</v>
      </c>
    </row>
    <row r="405" spans="1:6" ht="12.75" customHeight="1" x14ac:dyDescent="0.2">
      <c r="A405" s="62">
        <v>4264</v>
      </c>
      <c r="B405" s="63" t="s">
        <v>668</v>
      </c>
      <c r="C405" s="267" t="s">
        <v>742</v>
      </c>
      <c r="D405" s="193">
        <v>25480</v>
      </c>
      <c r="E405" s="193">
        <v>8085</v>
      </c>
      <c r="F405" s="44">
        <f t="shared" si="74"/>
        <v>31.73076923076923</v>
      </c>
    </row>
    <row r="406" spans="1:6" ht="24" x14ac:dyDescent="0.2">
      <c r="A406" s="62">
        <v>43</v>
      </c>
      <c r="B406" s="63" t="s">
        <v>743</v>
      </c>
      <c r="C406" s="267" t="s">
        <v>744</v>
      </c>
      <c r="D406" s="59">
        <f t="shared" ref="D406:E406" si="99">D407</f>
        <v>0</v>
      </c>
      <c r="E406" s="59">
        <f t="shared" si="99"/>
        <v>0</v>
      </c>
      <c r="F406" s="44" t="str">
        <f t="shared" si="74"/>
        <v>-</v>
      </c>
    </row>
    <row r="407" spans="1:6" ht="12.75" customHeight="1" x14ac:dyDescent="0.2">
      <c r="A407" s="62">
        <v>431</v>
      </c>
      <c r="B407" s="63" t="s">
        <v>745</v>
      </c>
      <c r="C407" s="267" t="s">
        <v>746</v>
      </c>
      <c r="D407" s="59">
        <f t="shared" ref="D407:E407" si="100">SUM(D408:D409)</f>
        <v>0</v>
      </c>
      <c r="E407" s="59">
        <f t="shared" si="100"/>
        <v>0</v>
      </c>
      <c r="F407" s="44" t="str">
        <f t="shared" si="74"/>
        <v>-</v>
      </c>
    </row>
    <row r="408" spans="1:6" ht="12.75" customHeight="1" x14ac:dyDescent="0.2">
      <c r="A408" s="62">
        <v>4311</v>
      </c>
      <c r="B408" s="63" t="s">
        <v>674</v>
      </c>
      <c r="C408" s="267" t="s">
        <v>747</v>
      </c>
      <c r="D408" s="193">
        <v>0</v>
      </c>
      <c r="E408" s="193">
        <v>0</v>
      </c>
      <c r="F408" s="44" t="str">
        <f t="shared" si="74"/>
        <v>-</v>
      </c>
    </row>
    <row r="409" spans="1:6" ht="12.75" customHeight="1" x14ac:dyDescent="0.2">
      <c r="A409" s="62">
        <v>4312</v>
      </c>
      <c r="B409" s="63" t="s">
        <v>676</v>
      </c>
      <c r="C409" s="267" t="s">
        <v>748</v>
      </c>
      <c r="D409" s="193">
        <v>0</v>
      </c>
      <c r="E409" s="193">
        <v>0</v>
      </c>
      <c r="F409" s="44" t="str">
        <f t="shared" si="74"/>
        <v>-</v>
      </c>
    </row>
    <row r="410" spans="1:6" ht="12.75" customHeight="1" x14ac:dyDescent="0.2">
      <c r="A410" s="62">
        <v>44</v>
      </c>
      <c r="B410" s="63" t="s">
        <v>749</v>
      </c>
      <c r="C410" s="267" t="s">
        <v>750</v>
      </c>
      <c r="D410" s="59">
        <f t="shared" ref="D410:E410" si="101">D411</f>
        <v>0</v>
      </c>
      <c r="E410" s="59">
        <f t="shared" si="101"/>
        <v>0</v>
      </c>
      <c r="F410" s="44" t="str">
        <f t="shared" si="74"/>
        <v>-</v>
      </c>
    </row>
    <row r="411" spans="1:6" ht="12.75" customHeight="1" x14ac:dyDescent="0.2">
      <c r="A411" s="62">
        <v>441</v>
      </c>
      <c r="B411" s="63" t="s">
        <v>751</v>
      </c>
      <c r="C411" s="267" t="s">
        <v>752</v>
      </c>
      <c r="D411" s="193">
        <v>0</v>
      </c>
      <c r="E411" s="193">
        <v>0</v>
      </c>
      <c r="F411" s="44" t="str">
        <f t="shared" si="74"/>
        <v>-</v>
      </c>
    </row>
    <row r="412" spans="1:6" ht="12.75" customHeight="1" x14ac:dyDescent="0.2">
      <c r="A412" s="62">
        <v>45</v>
      </c>
      <c r="B412" s="63" t="s">
        <v>753</v>
      </c>
      <c r="C412" s="267" t="s">
        <v>754</v>
      </c>
      <c r="D412" s="59">
        <f t="shared" ref="D412:E412" si="102">SUM(D413:D416)</f>
        <v>22565</v>
      </c>
      <c r="E412" s="59">
        <f t="shared" si="102"/>
        <v>484322.58</v>
      </c>
      <c r="F412" s="44">
        <f t="shared" si="74"/>
        <v>2146.3442499446046</v>
      </c>
    </row>
    <row r="413" spans="1:6" ht="12.75" customHeight="1" x14ac:dyDescent="0.2">
      <c r="A413" s="62">
        <v>451</v>
      </c>
      <c r="B413" s="63" t="s">
        <v>755</v>
      </c>
      <c r="C413" s="267" t="s">
        <v>756</v>
      </c>
      <c r="D413" s="193">
        <v>22565</v>
      </c>
      <c r="E413" s="193">
        <v>484322.58</v>
      </c>
      <c r="F413" s="44">
        <f t="shared" si="74"/>
        <v>2146.3442499446046</v>
      </c>
    </row>
    <row r="414" spans="1:6" ht="12.75" customHeight="1" x14ac:dyDescent="0.2">
      <c r="A414" s="62">
        <v>452</v>
      </c>
      <c r="B414" s="63" t="s">
        <v>757</v>
      </c>
      <c r="C414" s="267" t="s">
        <v>758</v>
      </c>
      <c r="D414" s="193">
        <v>0</v>
      </c>
      <c r="E414" s="193">
        <v>0</v>
      </c>
      <c r="F414" s="44" t="str">
        <f t="shared" si="74"/>
        <v>-</v>
      </c>
    </row>
    <row r="415" spans="1:6" ht="12.75" customHeight="1" x14ac:dyDescent="0.2">
      <c r="A415" s="62">
        <v>453</v>
      </c>
      <c r="B415" s="63" t="s">
        <v>759</v>
      </c>
      <c r="C415" s="267" t="s">
        <v>760</v>
      </c>
      <c r="D415" s="193">
        <v>0</v>
      </c>
      <c r="E415" s="193">
        <v>0</v>
      </c>
      <c r="F415" s="44" t="str">
        <f t="shared" si="74"/>
        <v>-</v>
      </c>
    </row>
    <row r="416" spans="1:6" ht="12.75" customHeight="1" x14ac:dyDescent="0.2">
      <c r="A416" s="62">
        <v>454</v>
      </c>
      <c r="B416" s="63" t="s">
        <v>761</v>
      </c>
      <c r="C416" s="267" t="s">
        <v>762</v>
      </c>
      <c r="D416" s="193">
        <v>0</v>
      </c>
      <c r="E416" s="193">
        <v>0</v>
      </c>
      <c r="F416" s="44" t="str">
        <f t="shared" si="74"/>
        <v>-</v>
      </c>
    </row>
    <row r="417" spans="1:6" ht="12.75" customHeight="1" x14ac:dyDescent="0.2">
      <c r="A417" s="62" t="s">
        <v>555</v>
      </c>
      <c r="B417" s="63" t="s">
        <v>763</v>
      </c>
      <c r="C417" s="267" t="s">
        <v>764</v>
      </c>
      <c r="D417" s="59">
        <f t="shared" ref="D417:E417" si="103">IF(D308&gt;=D360,D308-D360,0)</f>
        <v>0</v>
      </c>
      <c r="E417" s="59">
        <f t="shared" si="103"/>
        <v>0</v>
      </c>
      <c r="F417" s="44" t="str">
        <f t="shared" si="74"/>
        <v>-</v>
      </c>
    </row>
    <row r="418" spans="1:6" ht="12.75" customHeight="1" x14ac:dyDescent="0.2">
      <c r="A418" s="62" t="s">
        <v>555</v>
      </c>
      <c r="B418" s="63" t="s">
        <v>765</v>
      </c>
      <c r="C418" s="267" t="s">
        <v>766</v>
      </c>
      <c r="D418" s="59">
        <f t="shared" ref="D418:E418" si="104">IF(D360&gt;=D308,D360-D308,0)</f>
        <v>569230</v>
      </c>
      <c r="E418" s="59">
        <f t="shared" si="104"/>
        <v>953297.94</v>
      </c>
      <c r="F418" s="44">
        <f t="shared" si="74"/>
        <v>167.47148604254869</v>
      </c>
    </row>
    <row r="419" spans="1:6" ht="12.75" customHeight="1" x14ac:dyDescent="0.2">
      <c r="A419" s="62">
        <v>92212</v>
      </c>
      <c r="B419" s="63" t="s">
        <v>767</v>
      </c>
      <c r="C419" s="267" t="s">
        <v>768</v>
      </c>
      <c r="D419" s="193">
        <v>0</v>
      </c>
      <c r="E419" s="193">
        <v>0</v>
      </c>
      <c r="F419" s="44" t="str">
        <f t="shared" si="74"/>
        <v>-</v>
      </c>
    </row>
    <row r="420" spans="1:6" ht="12.75" customHeight="1" x14ac:dyDescent="0.2">
      <c r="A420" s="62">
        <v>92222</v>
      </c>
      <c r="B420" s="63" t="s">
        <v>769</v>
      </c>
      <c r="C420" s="267" t="s">
        <v>770</v>
      </c>
      <c r="D420" s="193">
        <v>2040196.97</v>
      </c>
      <c r="E420" s="193">
        <v>0</v>
      </c>
      <c r="F420" s="44">
        <f t="shared" si="74"/>
        <v>0</v>
      </c>
    </row>
    <row r="421" spans="1:6" ht="12.75" customHeight="1" x14ac:dyDescent="0.2">
      <c r="A421" s="62">
        <v>97</v>
      </c>
      <c r="B421" s="228" t="s">
        <v>3387</v>
      </c>
      <c r="C421" s="267" t="s">
        <v>771</v>
      </c>
      <c r="D421" s="193">
        <v>0</v>
      </c>
      <c r="E421" s="193">
        <v>0</v>
      </c>
      <c r="F421" s="44" t="str">
        <f t="shared" si="74"/>
        <v>-</v>
      </c>
    </row>
    <row r="422" spans="1:6" ht="12.75" customHeight="1" x14ac:dyDescent="0.2">
      <c r="A422" s="62" t="s">
        <v>555</v>
      </c>
      <c r="B422" s="63" t="s">
        <v>772</v>
      </c>
      <c r="C422" s="267" t="s">
        <v>773</v>
      </c>
      <c r="D422" s="59">
        <f>D6+D308</f>
        <v>3208670.2800000003</v>
      </c>
      <c r="E422" s="59">
        <f>E6+E308</f>
        <v>2721866.1899999995</v>
      </c>
      <c r="F422" s="44">
        <f t="shared" si="74"/>
        <v>84.828478855110006</v>
      </c>
    </row>
    <row r="423" spans="1:6" ht="12.75" customHeight="1" x14ac:dyDescent="0.2">
      <c r="A423" s="62" t="s">
        <v>555</v>
      </c>
      <c r="B423" s="63" t="s">
        <v>774</v>
      </c>
      <c r="C423" s="267" t="s">
        <v>775</v>
      </c>
      <c r="D423" s="59">
        <f t="shared" ref="D423:E423" si="105">D299+D360</f>
        <v>2613596.5999999996</v>
      </c>
      <c r="E423" s="59">
        <f t="shared" si="105"/>
        <v>2942434.8999999994</v>
      </c>
      <c r="F423" s="44">
        <f t="shared" si="74"/>
        <v>112.58183072322636</v>
      </c>
    </row>
    <row r="424" spans="1:6" ht="12.75" customHeight="1" x14ac:dyDescent="0.2">
      <c r="A424" s="62" t="s">
        <v>555</v>
      </c>
      <c r="B424" s="63" t="s">
        <v>776</v>
      </c>
      <c r="C424" s="267" t="s">
        <v>777</v>
      </c>
      <c r="D424" s="59">
        <f t="shared" ref="D424:E424" si="106">IF(D422&gt;=D423,D422-D423,0)</f>
        <v>595073.68000000063</v>
      </c>
      <c r="E424" s="59">
        <f t="shared" si="106"/>
        <v>0</v>
      </c>
      <c r="F424" s="44">
        <f t="shared" si="74"/>
        <v>0</v>
      </c>
    </row>
    <row r="425" spans="1:6" ht="12.75" customHeight="1" x14ac:dyDescent="0.2">
      <c r="A425" s="62" t="s">
        <v>555</v>
      </c>
      <c r="B425" s="63" t="s">
        <v>778</v>
      </c>
      <c r="C425" s="267" t="s">
        <v>779</v>
      </c>
      <c r="D425" s="59">
        <f t="shared" ref="D425:E425" si="107">IF(D423&gt;=D422,D423-D422,0)</f>
        <v>0</v>
      </c>
      <c r="E425" s="59">
        <f t="shared" si="107"/>
        <v>220568.70999999996</v>
      </c>
      <c r="F425" s="44" t="str">
        <f t="shared" si="74"/>
        <v>-</v>
      </c>
    </row>
    <row r="426" spans="1:6" ht="12.75" customHeight="1" x14ac:dyDescent="0.2">
      <c r="A426" s="271" t="s">
        <v>780</v>
      </c>
      <c r="B426" s="182" t="s">
        <v>781</v>
      </c>
      <c r="C426" s="272" t="s">
        <v>782</v>
      </c>
      <c r="D426" s="59">
        <f t="shared" ref="D426:E426" si="108">IF(D302-D303+D419-D420&gt;=0,D302-D303+D419-D420,0)</f>
        <v>4449970.17</v>
      </c>
      <c r="E426" s="59">
        <f t="shared" si="108"/>
        <v>6224939.7300000004</v>
      </c>
      <c r="F426" s="44">
        <f t="shared" si="74"/>
        <v>139.88722378334506</v>
      </c>
    </row>
    <row r="427" spans="1:6" ht="12.75" customHeight="1" x14ac:dyDescent="0.2">
      <c r="A427" s="271" t="s">
        <v>780</v>
      </c>
      <c r="B427" s="63" t="s">
        <v>783</v>
      </c>
      <c r="C427" s="272" t="s">
        <v>784</v>
      </c>
      <c r="D427" s="59">
        <f t="shared" ref="D427:E427" si="109">IF(D303-D302+D420-D419&gt;=0,D303-D302+D420-D419,0)</f>
        <v>0</v>
      </c>
      <c r="E427" s="59">
        <f t="shared" si="109"/>
        <v>0</v>
      </c>
      <c r="F427" s="44" t="str">
        <f t="shared" si="74"/>
        <v>-</v>
      </c>
    </row>
    <row r="428" spans="1:6" ht="24" x14ac:dyDescent="0.2">
      <c r="A428" s="269" t="s">
        <v>785</v>
      </c>
      <c r="B428" s="263" t="s">
        <v>3515</v>
      </c>
      <c r="C428" s="270" t="s">
        <v>786</v>
      </c>
      <c r="D428" s="80">
        <f t="shared" ref="D428:E428" si="110">D304+D421</f>
        <v>2468725.0699999998</v>
      </c>
      <c r="E428" s="80">
        <f t="shared" si="110"/>
        <v>2304257.5</v>
      </c>
      <c r="F428" s="60">
        <f t="shared" si="74"/>
        <v>93.337955206166399</v>
      </c>
    </row>
    <row r="429" spans="1:6" s="54" customFormat="1" ht="20.100000000000001" customHeight="1" x14ac:dyDescent="0.2">
      <c r="A429" s="361" t="s">
        <v>787</v>
      </c>
      <c r="B429" s="362"/>
      <c r="C429" s="170"/>
      <c r="D429" s="42"/>
      <c r="E429" s="42"/>
      <c r="F429" s="43"/>
    </row>
    <row r="430" spans="1:6" ht="12.75" customHeight="1" x14ac:dyDescent="0.2">
      <c r="A430" s="62">
        <v>8</v>
      </c>
      <c r="B430" s="63" t="s">
        <v>788</v>
      </c>
      <c r="C430" s="267" t="s">
        <v>789</v>
      </c>
      <c r="D430" s="59">
        <f>D431+D466+D479+D491+D522</f>
        <v>0</v>
      </c>
      <c r="E430" s="59">
        <f>E431+E466+E479+E491+E522</f>
        <v>0</v>
      </c>
      <c r="F430" s="44" t="str">
        <f t="shared" ref="F430:F651" si="111">IF(D430&lt;&gt;0,IF(E430/D430&gt;=100,"&gt;&gt;100",E430/D430*100),"-")</f>
        <v>-</v>
      </c>
    </row>
    <row r="431" spans="1:6" ht="24" x14ac:dyDescent="0.2">
      <c r="A431" s="62">
        <v>81</v>
      </c>
      <c r="B431" s="181" t="s">
        <v>3483</v>
      </c>
      <c r="C431" s="267" t="s">
        <v>790</v>
      </c>
      <c r="D431" s="59">
        <f t="shared" ref="D431:E431" si="112">D432+D437+D440+D444+D445+D452+D457+D465</f>
        <v>0</v>
      </c>
      <c r="E431" s="59">
        <f t="shared" si="112"/>
        <v>0</v>
      </c>
      <c r="F431" s="44" t="str">
        <f t="shared" si="111"/>
        <v>-</v>
      </c>
    </row>
    <row r="432" spans="1:6" ht="24" x14ac:dyDescent="0.2">
      <c r="A432" s="62">
        <v>811</v>
      </c>
      <c r="B432" s="63" t="s">
        <v>791</v>
      </c>
      <c r="C432" s="267" t="s">
        <v>792</v>
      </c>
      <c r="D432" s="59">
        <f t="shared" ref="D432:E432" si="113">SUM(D433:D436)</f>
        <v>0</v>
      </c>
      <c r="E432" s="59">
        <f t="shared" si="113"/>
        <v>0</v>
      </c>
      <c r="F432" s="44" t="str">
        <f t="shared" si="111"/>
        <v>-</v>
      </c>
    </row>
    <row r="433" spans="1:6" ht="12.75" customHeight="1" x14ac:dyDescent="0.2">
      <c r="A433" s="62">
        <v>8113</v>
      </c>
      <c r="B433" s="63" t="s">
        <v>793</v>
      </c>
      <c r="C433" s="267" t="s">
        <v>794</v>
      </c>
      <c r="D433" s="193">
        <v>0</v>
      </c>
      <c r="E433" s="193">
        <v>0</v>
      </c>
      <c r="F433" s="44" t="str">
        <f t="shared" si="111"/>
        <v>-</v>
      </c>
    </row>
    <row r="434" spans="1:6" ht="12.75" customHeight="1" x14ac:dyDescent="0.2">
      <c r="A434" s="62">
        <v>8114</v>
      </c>
      <c r="B434" s="63" t="s">
        <v>795</v>
      </c>
      <c r="C434" s="267" t="s">
        <v>796</v>
      </c>
      <c r="D434" s="193">
        <v>0</v>
      </c>
      <c r="E434" s="193">
        <v>0</v>
      </c>
      <c r="F434" s="44" t="str">
        <f t="shared" si="111"/>
        <v>-</v>
      </c>
    </row>
    <row r="435" spans="1:6" ht="12.75" customHeight="1" x14ac:dyDescent="0.2">
      <c r="A435" s="62">
        <v>8115</v>
      </c>
      <c r="B435" s="63" t="s">
        <v>797</v>
      </c>
      <c r="C435" s="267" t="s">
        <v>798</v>
      </c>
      <c r="D435" s="193">
        <v>0</v>
      </c>
      <c r="E435" s="193">
        <v>0</v>
      </c>
      <c r="F435" s="44" t="str">
        <f t="shared" si="111"/>
        <v>-</v>
      </c>
    </row>
    <row r="436" spans="1:6" ht="12.75" customHeight="1" x14ac:dyDescent="0.2">
      <c r="A436" s="62">
        <v>8116</v>
      </c>
      <c r="B436" s="63" t="s">
        <v>799</v>
      </c>
      <c r="C436" s="267" t="s">
        <v>800</v>
      </c>
      <c r="D436" s="193">
        <v>0</v>
      </c>
      <c r="E436" s="193">
        <v>0</v>
      </c>
      <c r="F436" s="44" t="str">
        <f t="shared" si="111"/>
        <v>-</v>
      </c>
    </row>
    <row r="437" spans="1:6" ht="24" x14ac:dyDescent="0.2">
      <c r="A437" s="62">
        <v>812</v>
      </c>
      <c r="B437" s="63" t="s">
        <v>801</v>
      </c>
      <c r="C437" s="267" t="s">
        <v>802</v>
      </c>
      <c r="D437" s="59">
        <f t="shared" ref="D437:E437" si="114">SUM(D438:D439)</f>
        <v>0</v>
      </c>
      <c r="E437" s="59">
        <f t="shared" si="114"/>
        <v>0</v>
      </c>
      <c r="F437" s="44" t="str">
        <f t="shared" si="111"/>
        <v>-</v>
      </c>
    </row>
    <row r="438" spans="1:6" ht="24" x14ac:dyDescent="0.2">
      <c r="A438" s="62">
        <v>8121</v>
      </c>
      <c r="B438" s="182" t="s">
        <v>803</v>
      </c>
      <c r="C438" s="267" t="s">
        <v>804</v>
      </c>
      <c r="D438" s="193">
        <v>0</v>
      </c>
      <c r="E438" s="193">
        <v>0</v>
      </c>
      <c r="F438" s="44" t="str">
        <f t="shared" si="111"/>
        <v>-</v>
      </c>
    </row>
    <row r="439" spans="1:6" ht="24" x14ac:dyDescent="0.2">
      <c r="A439" s="62">
        <v>8122</v>
      </c>
      <c r="B439" s="182" t="s">
        <v>805</v>
      </c>
      <c r="C439" s="267" t="s">
        <v>806</v>
      </c>
      <c r="D439" s="193">
        <v>0</v>
      </c>
      <c r="E439" s="193">
        <v>0</v>
      </c>
      <c r="F439" s="44" t="str">
        <f t="shared" si="111"/>
        <v>-</v>
      </c>
    </row>
    <row r="440" spans="1:6" ht="24" x14ac:dyDescent="0.2">
      <c r="A440" s="62">
        <v>813</v>
      </c>
      <c r="B440" s="63" t="s">
        <v>807</v>
      </c>
      <c r="C440" s="267" t="s">
        <v>808</v>
      </c>
      <c r="D440" s="59">
        <f t="shared" ref="D440:E440" si="115">SUM(D441:D443)</f>
        <v>0</v>
      </c>
      <c r="E440" s="59">
        <f t="shared" si="115"/>
        <v>0</v>
      </c>
      <c r="F440" s="44" t="str">
        <f t="shared" si="111"/>
        <v>-</v>
      </c>
    </row>
    <row r="441" spans="1:6" ht="12.75" customHeight="1" x14ac:dyDescent="0.2">
      <c r="A441" s="62">
        <v>8132</v>
      </c>
      <c r="B441" s="63" t="s">
        <v>809</v>
      </c>
      <c r="C441" s="267" t="s">
        <v>810</v>
      </c>
      <c r="D441" s="193">
        <v>0</v>
      </c>
      <c r="E441" s="193">
        <v>0</v>
      </c>
      <c r="F441" s="44" t="str">
        <f t="shared" si="111"/>
        <v>-</v>
      </c>
    </row>
    <row r="442" spans="1:6" ht="12.75" customHeight="1" x14ac:dyDescent="0.2">
      <c r="A442" s="62">
        <v>8133</v>
      </c>
      <c r="B442" s="63" t="s">
        <v>811</v>
      </c>
      <c r="C442" s="267" t="s">
        <v>812</v>
      </c>
      <c r="D442" s="193">
        <v>0</v>
      </c>
      <c r="E442" s="193">
        <v>0</v>
      </c>
      <c r="F442" s="44" t="str">
        <f t="shared" si="111"/>
        <v>-</v>
      </c>
    </row>
    <row r="443" spans="1:6" ht="12.75" customHeight="1" x14ac:dyDescent="0.2">
      <c r="A443" s="62">
        <v>8134</v>
      </c>
      <c r="B443" s="63" t="s">
        <v>813</v>
      </c>
      <c r="C443" s="267" t="s">
        <v>814</v>
      </c>
      <c r="D443" s="193">
        <v>0</v>
      </c>
      <c r="E443" s="193">
        <v>0</v>
      </c>
      <c r="F443" s="44" t="str">
        <f t="shared" si="111"/>
        <v>-</v>
      </c>
    </row>
    <row r="444" spans="1:6" ht="24" x14ac:dyDescent="0.2">
      <c r="A444" s="62">
        <v>814</v>
      </c>
      <c r="B444" s="182" t="s">
        <v>815</v>
      </c>
      <c r="C444" s="267" t="s">
        <v>816</v>
      </c>
      <c r="D444" s="193">
        <v>0</v>
      </c>
      <c r="E444" s="193">
        <v>0</v>
      </c>
      <c r="F444" s="44" t="str">
        <f t="shared" si="111"/>
        <v>-</v>
      </c>
    </row>
    <row r="445" spans="1:6" ht="24" x14ac:dyDescent="0.2">
      <c r="A445" s="62">
        <v>815</v>
      </c>
      <c r="B445" s="63" t="s">
        <v>817</v>
      </c>
      <c r="C445" s="267" t="s">
        <v>818</v>
      </c>
      <c r="D445" s="59">
        <f t="shared" ref="D445:E445" si="116">SUM(D446:D451)</f>
        <v>0</v>
      </c>
      <c r="E445" s="59">
        <f t="shared" si="116"/>
        <v>0</v>
      </c>
      <c r="F445" s="44" t="str">
        <f t="shared" si="111"/>
        <v>-</v>
      </c>
    </row>
    <row r="446" spans="1:6" ht="12.75" customHeight="1" x14ac:dyDescent="0.2">
      <c r="A446" s="62">
        <v>8153</v>
      </c>
      <c r="B446" s="63" t="s">
        <v>819</v>
      </c>
      <c r="C446" s="267" t="s">
        <v>820</v>
      </c>
      <c r="D446" s="193">
        <v>0</v>
      </c>
      <c r="E446" s="193">
        <v>0</v>
      </c>
      <c r="F446" s="44" t="str">
        <f t="shared" si="111"/>
        <v>-</v>
      </c>
    </row>
    <row r="447" spans="1:6" ht="24" x14ac:dyDescent="0.2">
      <c r="A447" s="62">
        <v>8154</v>
      </c>
      <c r="B447" s="63" t="s">
        <v>821</v>
      </c>
      <c r="C447" s="267" t="s">
        <v>822</v>
      </c>
      <c r="D447" s="193">
        <v>0</v>
      </c>
      <c r="E447" s="193">
        <v>0</v>
      </c>
      <c r="F447" s="44" t="str">
        <f t="shared" si="111"/>
        <v>-</v>
      </c>
    </row>
    <row r="448" spans="1:6" ht="24" x14ac:dyDescent="0.2">
      <c r="A448" s="62">
        <v>8155</v>
      </c>
      <c r="B448" s="63" t="s">
        <v>823</v>
      </c>
      <c r="C448" s="267" t="s">
        <v>824</v>
      </c>
      <c r="D448" s="193">
        <v>0</v>
      </c>
      <c r="E448" s="193">
        <v>0</v>
      </c>
      <c r="F448" s="44" t="str">
        <f t="shared" si="111"/>
        <v>-</v>
      </c>
    </row>
    <row r="449" spans="1:6" ht="12.75" customHeight="1" x14ac:dyDescent="0.2">
      <c r="A449" s="62">
        <v>8156</v>
      </c>
      <c r="B449" s="63" t="s">
        <v>825</v>
      </c>
      <c r="C449" s="267" t="s">
        <v>826</v>
      </c>
      <c r="D449" s="193">
        <v>0</v>
      </c>
      <c r="E449" s="193">
        <v>0</v>
      </c>
      <c r="F449" s="44" t="str">
        <f t="shared" si="111"/>
        <v>-</v>
      </c>
    </row>
    <row r="450" spans="1:6" ht="12.75" customHeight="1" x14ac:dyDescent="0.2">
      <c r="A450" s="62">
        <v>8157</v>
      </c>
      <c r="B450" s="63" t="s">
        <v>827</v>
      </c>
      <c r="C450" s="267" t="s">
        <v>828</v>
      </c>
      <c r="D450" s="193">
        <v>0</v>
      </c>
      <c r="E450" s="193">
        <v>0</v>
      </c>
      <c r="F450" s="44" t="str">
        <f t="shared" si="111"/>
        <v>-</v>
      </c>
    </row>
    <row r="451" spans="1:6" ht="12.75" customHeight="1" x14ac:dyDescent="0.2">
      <c r="A451" s="62">
        <v>8158</v>
      </c>
      <c r="B451" s="63" t="s">
        <v>829</v>
      </c>
      <c r="C451" s="267" t="s">
        <v>830</v>
      </c>
      <c r="D451" s="193">
        <v>0</v>
      </c>
      <c r="E451" s="193">
        <v>0</v>
      </c>
      <c r="F451" s="44" t="str">
        <f t="shared" si="111"/>
        <v>-</v>
      </c>
    </row>
    <row r="452" spans="1:6" ht="24" x14ac:dyDescent="0.2">
      <c r="A452" s="62">
        <v>816</v>
      </c>
      <c r="B452" s="63" t="s">
        <v>831</v>
      </c>
      <c r="C452" s="267" t="s">
        <v>832</v>
      </c>
      <c r="D452" s="59">
        <f t="shared" ref="D452:E452" si="117">SUM(D453:D456)</f>
        <v>0</v>
      </c>
      <c r="E452" s="59">
        <f t="shared" si="117"/>
        <v>0</v>
      </c>
      <c r="F452" s="44" t="str">
        <f t="shared" si="111"/>
        <v>-</v>
      </c>
    </row>
    <row r="453" spans="1:6" ht="12.75" customHeight="1" x14ac:dyDescent="0.2">
      <c r="A453" s="62">
        <v>8163</v>
      </c>
      <c r="B453" s="63" t="s">
        <v>833</v>
      </c>
      <c r="C453" s="267" t="s">
        <v>834</v>
      </c>
      <c r="D453" s="193">
        <v>0</v>
      </c>
      <c r="E453" s="193">
        <v>0</v>
      </c>
      <c r="F453" s="44" t="str">
        <f t="shared" si="111"/>
        <v>-</v>
      </c>
    </row>
    <row r="454" spans="1:6" ht="12.75" customHeight="1" x14ac:dyDescent="0.2">
      <c r="A454" s="62">
        <v>8164</v>
      </c>
      <c r="B454" s="63" t="s">
        <v>835</v>
      </c>
      <c r="C454" s="267" t="s">
        <v>836</v>
      </c>
      <c r="D454" s="193">
        <v>0</v>
      </c>
      <c r="E454" s="193">
        <v>0</v>
      </c>
      <c r="F454" s="44" t="str">
        <f t="shared" si="111"/>
        <v>-</v>
      </c>
    </row>
    <row r="455" spans="1:6" ht="12.75" customHeight="1" x14ac:dyDescent="0.2">
      <c r="A455" s="62">
        <v>8165</v>
      </c>
      <c r="B455" s="63" t="s">
        <v>837</v>
      </c>
      <c r="C455" s="267" t="s">
        <v>838</v>
      </c>
      <c r="D455" s="193">
        <v>0</v>
      </c>
      <c r="E455" s="193">
        <v>0</v>
      </c>
      <c r="F455" s="44" t="str">
        <f t="shared" si="111"/>
        <v>-</v>
      </c>
    </row>
    <row r="456" spans="1:6" ht="12.75" customHeight="1" x14ac:dyDescent="0.2">
      <c r="A456" s="62">
        <v>8166</v>
      </c>
      <c r="B456" s="63" t="s">
        <v>839</v>
      </c>
      <c r="C456" s="267" t="s">
        <v>840</v>
      </c>
      <c r="D456" s="193">
        <v>0</v>
      </c>
      <c r="E456" s="193">
        <v>0</v>
      </c>
      <c r="F456" s="44" t="str">
        <f t="shared" si="111"/>
        <v>-</v>
      </c>
    </row>
    <row r="457" spans="1:6" ht="12.75" customHeight="1" x14ac:dyDescent="0.2">
      <c r="A457" s="62">
        <v>817</v>
      </c>
      <c r="B457" s="63" t="s">
        <v>841</v>
      </c>
      <c r="C457" s="267" t="s">
        <v>842</v>
      </c>
      <c r="D457" s="59">
        <f t="shared" ref="D457:E457" si="118">SUM(D458:D464)</f>
        <v>0</v>
      </c>
      <c r="E457" s="59">
        <f t="shared" si="118"/>
        <v>0</v>
      </c>
      <c r="F457" s="44" t="str">
        <f t="shared" si="111"/>
        <v>-</v>
      </c>
    </row>
    <row r="458" spans="1:6" ht="12.75" customHeight="1" x14ac:dyDescent="0.2">
      <c r="A458" s="62">
        <v>8171</v>
      </c>
      <c r="B458" s="63" t="s">
        <v>843</v>
      </c>
      <c r="C458" s="267" t="s">
        <v>844</v>
      </c>
      <c r="D458" s="193">
        <v>0</v>
      </c>
      <c r="E458" s="193">
        <v>0</v>
      </c>
      <c r="F458" s="44" t="str">
        <f t="shared" si="111"/>
        <v>-</v>
      </c>
    </row>
    <row r="459" spans="1:6" ht="12.75" customHeight="1" x14ac:dyDescent="0.2">
      <c r="A459" s="62">
        <v>8172</v>
      </c>
      <c r="B459" s="63" t="s">
        <v>845</v>
      </c>
      <c r="C459" s="267" t="s">
        <v>846</v>
      </c>
      <c r="D459" s="193">
        <v>0</v>
      </c>
      <c r="E459" s="193">
        <v>0</v>
      </c>
      <c r="F459" s="44" t="str">
        <f t="shared" si="111"/>
        <v>-</v>
      </c>
    </row>
    <row r="460" spans="1:6" ht="12.75" customHeight="1" x14ac:dyDescent="0.2">
      <c r="A460" s="62">
        <v>8173</v>
      </c>
      <c r="B460" s="63" t="s">
        <v>847</v>
      </c>
      <c r="C460" s="267" t="s">
        <v>848</v>
      </c>
      <c r="D460" s="193">
        <v>0</v>
      </c>
      <c r="E460" s="193">
        <v>0</v>
      </c>
      <c r="F460" s="44" t="str">
        <f t="shared" si="111"/>
        <v>-</v>
      </c>
    </row>
    <row r="461" spans="1:6" ht="12.75" customHeight="1" x14ac:dyDescent="0.2">
      <c r="A461" s="62">
        <v>8174</v>
      </c>
      <c r="B461" s="63" t="s">
        <v>849</v>
      </c>
      <c r="C461" s="267" t="s">
        <v>850</v>
      </c>
      <c r="D461" s="193">
        <v>0</v>
      </c>
      <c r="E461" s="193">
        <v>0</v>
      </c>
      <c r="F461" s="44" t="str">
        <f t="shared" si="111"/>
        <v>-</v>
      </c>
    </row>
    <row r="462" spans="1:6" ht="12.75" customHeight="1" x14ac:dyDescent="0.2">
      <c r="A462" s="62">
        <v>8175</v>
      </c>
      <c r="B462" s="63" t="s">
        <v>851</v>
      </c>
      <c r="C462" s="267" t="s">
        <v>852</v>
      </c>
      <c r="D462" s="193">
        <v>0</v>
      </c>
      <c r="E462" s="193">
        <v>0</v>
      </c>
      <c r="F462" s="44" t="str">
        <f t="shared" si="111"/>
        <v>-</v>
      </c>
    </row>
    <row r="463" spans="1:6" ht="24" x14ac:dyDescent="0.2">
      <c r="A463" s="62">
        <v>8176</v>
      </c>
      <c r="B463" s="63" t="s">
        <v>853</v>
      </c>
      <c r="C463" s="267" t="s">
        <v>854</v>
      </c>
      <c r="D463" s="193">
        <v>0</v>
      </c>
      <c r="E463" s="193">
        <v>0</v>
      </c>
      <c r="F463" s="44" t="str">
        <f t="shared" si="111"/>
        <v>-</v>
      </c>
    </row>
    <row r="464" spans="1:6" ht="12" x14ac:dyDescent="0.2">
      <c r="A464" s="69">
        <v>8177</v>
      </c>
      <c r="B464" s="181" t="s">
        <v>3517</v>
      </c>
      <c r="C464" s="301" t="s">
        <v>855</v>
      </c>
      <c r="D464" s="191">
        <v>0</v>
      </c>
      <c r="E464" s="191">
        <v>0</v>
      </c>
      <c r="F464" s="70" t="str">
        <f>IF(D464&lt;&gt;0,IF(E464/D464&gt;=100,"&gt;&gt;100",E464/D464*100),"-")</f>
        <v>-</v>
      </c>
    </row>
    <row r="465" spans="1:6" ht="12.75" customHeight="1" x14ac:dyDescent="0.2">
      <c r="A465" s="69" t="s">
        <v>856</v>
      </c>
      <c r="B465" s="181" t="s">
        <v>857</v>
      </c>
      <c r="C465" s="301" t="s">
        <v>856</v>
      </c>
      <c r="D465" s="191">
        <v>0</v>
      </c>
      <c r="E465" s="191">
        <v>0</v>
      </c>
      <c r="F465" s="70" t="str">
        <f t="shared" si="111"/>
        <v>-</v>
      </c>
    </row>
    <row r="466" spans="1:6" ht="24" x14ac:dyDescent="0.2">
      <c r="A466" s="62">
        <v>82</v>
      </c>
      <c r="B466" s="64" t="s">
        <v>3516</v>
      </c>
      <c r="C466" s="267" t="s">
        <v>858</v>
      </c>
      <c r="D466" s="59">
        <f t="shared" ref="D466:E466" si="119">D467+D470+D473+D476</f>
        <v>0</v>
      </c>
      <c r="E466" s="59">
        <f t="shared" si="119"/>
        <v>0</v>
      </c>
      <c r="F466" s="44" t="str">
        <f t="shared" si="111"/>
        <v>-</v>
      </c>
    </row>
    <row r="467" spans="1:6" ht="12.75" customHeight="1" x14ac:dyDescent="0.2">
      <c r="A467" s="62">
        <v>821</v>
      </c>
      <c r="B467" s="63" t="s">
        <v>859</v>
      </c>
      <c r="C467" s="267" t="s">
        <v>860</v>
      </c>
      <c r="D467" s="59">
        <f t="shared" ref="D467:E467" si="120">SUM(D468:D469)</f>
        <v>0</v>
      </c>
      <c r="E467" s="59">
        <f t="shared" si="120"/>
        <v>0</v>
      </c>
      <c r="F467" s="44" t="str">
        <f t="shared" si="111"/>
        <v>-</v>
      </c>
    </row>
    <row r="468" spans="1:6" ht="12.75" customHeight="1" x14ac:dyDescent="0.2">
      <c r="A468" s="62">
        <v>8211</v>
      </c>
      <c r="B468" s="63" t="s">
        <v>861</v>
      </c>
      <c r="C468" s="267" t="s">
        <v>862</v>
      </c>
      <c r="D468" s="193">
        <v>0</v>
      </c>
      <c r="E468" s="193">
        <v>0</v>
      </c>
      <c r="F468" s="44" t="str">
        <f t="shared" si="111"/>
        <v>-</v>
      </c>
    </row>
    <row r="469" spans="1:6" ht="12.75" customHeight="1" x14ac:dyDescent="0.2">
      <c r="A469" s="62">
        <v>8212</v>
      </c>
      <c r="B469" s="63" t="s">
        <v>863</v>
      </c>
      <c r="C469" s="267" t="s">
        <v>864</v>
      </c>
      <c r="D469" s="193">
        <v>0</v>
      </c>
      <c r="E469" s="193">
        <v>0</v>
      </c>
      <c r="F469" s="44" t="str">
        <f t="shared" si="111"/>
        <v>-</v>
      </c>
    </row>
    <row r="470" spans="1:6" ht="12.75" customHeight="1" x14ac:dyDescent="0.2">
      <c r="A470" s="62">
        <v>822</v>
      </c>
      <c r="B470" s="63" t="s">
        <v>865</v>
      </c>
      <c r="C470" s="267" t="s">
        <v>866</v>
      </c>
      <c r="D470" s="59">
        <f t="shared" ref="D470:E470" si="121">SUM(D471:D472)</f>
        <v>0</v>
      </c>
      <c r="E470" s="59">
        <f t="shared" si="121"/>
        <v>0</v>
      </c>
      <c r="F470" s="44" t="str">
        <f t="shared" si="111"/>
        <v>-</v>
      </c>
    </row>
    <row r="471" spans="1:6" ht="12.75" customHeight="1" x14ac:dyDescent="0.2">
      <c r="A471" s="62">
        <v>8221</v>
      </c>
      <c r="B471" s="63" t="s">
        <v>867</v>
      </c>
      <c r="C471" s="267" t="s">
        <v>868</v>
      </c>
      <c r="D471" s="193">
        <v>0</v>
      </c>
      <c r="E471" s="193">
        <v>0</v>
      </c>
      <c r="F471" s="44" t="str">
        <f t="shared" si="111"/>
        <v>-</v>
      </c>
    </row>
    <row r="472" spans="1:6" ht="12.75" customHeight="1" x14ac:dyDescent="0.2">
      <c r="A472" s="62">
        <v>8222</v>
      </c>
      <c r="B472" s="63" t="s">
        <v>869</v>
      </c>
      <c r="C472" s="267" t="s">
        <v>870</v>
      </c>
      <c r="D472" s="193">
        <v>0</v>
      </c>
      <c r="E472" s="193">
        <v>0</v>
      </c>
      <c r="F472" s="44" t="str">
        <f t="shared" si="111"/>
        <v>-</v>
      </c>
    </row>
    <row r="473" spans="1:6" ht="12.75" customHeight="1" x14ac:dyDescent="0.2">
      <c r="A473" s="62">
        <v>823</v>
      </c>
      <c r="B473" s="63" t="s">
        <v>871</v>
      </c>
      <c r="C473" s="267" t="s">
        <v>872</v>
      </c>
      <c r="D473" s="59">
        <f t="shared" ref="D473:E473" si="122">SUM(D474:D475)</f>
        <v>0</v>
      </c>
      <c r="E473" s="59">
        <f t="shared" si="122"/>
        <v>0</v>
      </c>
      <c r="F473" s="44" t="str">
        <f t="shared" si="111"/>
        <v>-</v>
      </c>
    </row>
    <row r="474" spans="1:6" ht="12.75" customHeight="1" x14ac:dyDescent="0.2">
      <c r="A474" s="62">
        <v>8231</v>
      </c>
      <c r="B474" s="63" t="s">
        <v>873</v>
      </c>
      <c r="C474" s="267" t="s">
        <v>874</v>
      </c>
      <c r="D474" s="193">
        <v>0</v>
      </c>
      <c r="E474" s="193">
        <v>0</v>
      </c>
      <c r="F474" s="44" t="str">
        <f t="shared" si="111"/>
        <v>-</v>
      </c>
    </row>
    <row r="475" spans="1:6" ht="12.75" customHeight="1" x14ac:dyDescent="0.2">
      <c r="A475" s="62">
        <v>8232</v>
      </c>
      <c r="B475" s="63" t="s">
        <v>875</v>
      </c>
      <c r="C475" s="267" t="s">
        <v>876</v>
      </c>
      <c r="D475" s="193">
        <v>0</v>
      </c>
      <c r="E475" s="193">
        <v>0</v>
      </c>
      <c r="F475" s="44" t="str">
        <f t="shared" si="111"/>
        <v>-</v>
      </c>
    </row>
    <row r="476" spans="1:6" ht="12.75" customHeight="1" x14ac:dyDescent="0.2">
      <c r="A476" s="62">
        <v>824</v>
      </c>
      <c r="B476" s="63" t="s">
        <v>877</v>
      </c>
      <c r="C476" s="267" t="s">
        <v>878</v>
      </c>
      <c r="D476" s="59">
        <f t="shared" ref="D476:E476" si="123">SUM(D477:D478)</f>
        <v>0</v>
      </c>
      <c r="E476" s="59">
        <f t="shared" si="123"/>
        <v>0</v>
      </c>
      <c r="F476" s="44" t="str">
        <f t="shared" si="111"/>
        <v>-</v>
      </c>
    </row>
    <row r="477" spans="1:6" ht="12.75" customHeight="1" x14ac:dyDescent="0.2">
      <c r="A477" s="62">
        <v>8241</v>
      </c>
      <c r="B477" s="63" t="s">
        <v>879</v>
      </c>
      <c r="C477" s="267" t="s">
        <v>880</v>
      </c>
      <c r="D477" s="193">
        <v>0</v>
      </c>
      <c r="E477" s="193">
        <v>0</v>
      </c>
      <c r="F477" s="44" t="str">
        <f t="shared" si="111"/>
        <v>-</v>
      </c>
    </row>
    <row r="478" spans="1:6" ht="12.75" customHeight="1" x14ac:dyDescent="0.2">
      <c r="A478" s="62">
        <v>8242</v>
      </c>
      <c r="B478" s="63" t="s">
        <v>881</v>
      </c>
      <c r="C478" s="267" t="s">
        <v>882</v>
      </c>
      <c r="D478" s="193">
        <v>0</v>
      </c>
      <c r="E478" s="193">
        <v>0</v>
      </c>
      <c r="F478" s="44" t="str">
        <f t="shared" si="111"/>
        <v>-</v>
      </c>
    </row>
    <row r="479" spans="1:6" ht="24" x14ac:dyDescent="0.2">
      <c r="A479" s="62">
        <v>83</v>
      </c>
      <c r="B479" s="64" t="s">
        <v>3518</v>
      </c>
      <c r="C479" s="267" t="s">
        <v>883</v>
      </c>
      <c r="D479" s="59">
        <f t="shared" ref="D479:E479" si="124">D480+D484+D485+D488</f>
        <v>0</v>
      </c>
      <c r="E479" s="59">
        <f t="shared" si="124"/>
        <v>0</v>
      </c>
      <c r="F479" s="44" t="str">
        <f t="shared" si="111"/>
        <v>-</v>
      </c>
    </row>
    <row r="480" spans="1:6" ht="24" x14ac:dyDescent="0.2">
      <c r="A480" s="62">
        <v>831</v>
      </c>
      <c r="B480" s="63" t="s">
        <v>884</v>
      </c>
      <c r="C480" s="267" t="s">
        <v>885</v>
      </c>
      <c r="D480" s="59">
        <f t="shared" ref="D480:E480" si="125">SUM(D481:D483)</f>
        <v>0</v>
      </c>
      <c r="E480" s="59">
        <f t="shared" si="125"/>
        <v>0</v>
      </c>
      <c r="F480" s="44" t="str">
        <f t="shared" si="111"/>
        <v>-</v>
      </c>
    </row>
    <row r="481" spans="1:6" ht="12.75" customHeight="1" x14ac:dyDescent="0.2">
      <c r="A481" s="62">
        <v>8312</v>
      </c>
      <c r="B481" s="63" t="s">
        <v>886</v>
      </c>
      <c r="C481" s="267" t="s">
        <v>887</v>
      </c>
      <c r="D481" s="193">
        <v>0</v>
      </c>
      <c r="E481" s="193">
        <v>0</v>
      </c>
      <c r="F481" s="44" t="str">
        <f t="shared" si="111"/>
        <v>-</v>
      </c>
    </row>
    <row r="482" spans="1:6" ht="12.75" customHeight="1" x14ac:dyDescent="0.2">
      <c r="A482" s="62">
        <v>8313</v>
      </c>
      <c r="B482" s="63" t="s">
        <v>888</v>
      </c>
      <c r="C482" s="267" t="s">
        <v>889</v>
      </c>
      <c r="D482" s="193">
        <v>0</v>
      </c>
      <c r="E482" s="193">
        <v>0</v>
      </c>
      <c r="F482" s="44" t="str">
        <f t="shared" si="111"/>
        <v>-</v>
      </c>
    </row>
    <row r="483" spans="1:6" ht="12.75" customHeight="1" x14ac:dyDescent="0.2">
      <c r="A483" s="62">
        <v>8314</v>
      </c>
      <c r="B483" s="63" t="s">
        <v>890</v>
      </c>
      <c r="C483" s="267" t="s">
        <v>891</v>
      </c>
      <c r="D483" s="193">
        <v>0</v>
      </c>
      <c r="E483" s="193">
        <v>0</v>
      </c>
      <c r="F483" s="44" t="str">
        <f t="shared" si="111"/>
        <v>-</v>
      </c>
    </row>
    <row r="484" spans="1:6" ht="24" x14ac:dyDescent="0.2">
      <c r="A484" s="62">
        <v>832</v>
      </c>
      <c r="B484" s="182" t="s">
        <v>892</v>
      </c>
      <c r="C484" s="267" t="s">
        <v>893</v>
      </c>
      <c r="D484" s="193">
        <v>0</v>
      </c>
      <c r="E484" s="193">
        <v>0</v>
      </c>
      <c r="F484" s="44" t="str">
        <f t="shared" si="111"/>
        <v>-</v>
      </c>
    </row>
    <row r="485" spans="1:6" ht="24" x14ac:dyDescent="0.2">
      <c r="A485" s="62">
        <v>833</v>
      </c>
      <c r="B485" s="63" t="s">
        <v>894</v>
      </c>
      <c r="C485" s="267" t="s">
        <v>895</v>
      </c>
      <c r="D485" s="59">
        <f t="shared" ref="D485:E485" si="126">SUM(D486:D487)</f>
        <v>0</v>
      </c>
      <c r="E485" s="59">
        <f t="shared" si="126"/>
        <v>0</v>
      </c>
      <c r="F485" s="44" t="str">
        <f t="shared" si="111"/>
        <v>-</v>
      </c>
    </row>
    <row r="486" spans="1:6" ht="24" x14ac:dyDescent="0.2">
      <c r="A486" s="62">
        <v>8331</v>
      </c>
      <c r="B486" s="182" t="s">
        <v>896</v>
      </c>
      <c r="C486" s="267" t="s">
        <v>897</v>
      </c>
      <c r="D486" s="193">
        <v>0</v>
      </c>
      <c r="E486" s="193">
        <v>0</v>
      </c>
      <c r="F486" s="44" t="str">
        <f t="shared" si="111"/>
        <v>-</v>
      </c>
    </row>
    <row r="487" spans="1:6" ht="12.75" customHeight="1" x14ac:dyDescent="0.2">
      <c r="A487" s="62">
        <v>8332</v>
      </c>
      <c r="B487" s="63" t="s">
        <v>898</v>
      </c>
      <c r="C487" s="267" t="s">
        <v>899</v>
      </c>
      <c r="D487" s="193">
        <v>0</v>
      </c>
      <c r="E487" s="193">
        <v>0</v>
      </c>
      <c r="F487" s="44" t="str">
        <f t="shared" si="111"/>
        <v>-</v>
      </c>
    </row>
    <row r="488" spans="1:6" ht="24" x14ac:dyDescent="0.2">
      <c r="A488" s="62">
        <v>834</v>
      </c>
      <c r="B488" s="63" t="s">
        <v>900</v>
      </c>
      <c r="C488" s="267" t="s">
        <v>901</v>
      </c>
      <c r="D488" s="59">
        <f t="shared" ref="D488:E488" si="127">SUM(D489:D490)</f>
        <v>0</v>
      </c>
      <c r="E488" s="59">
        <f t="shared" si="127"/>
        <v>0</v>
      </c>
      <c r="F488" s="44" t="str">
        <f t="shared" si="111"/>
        <v>-</v>
      </c>
    </row>
    <row r="489" spans="1:6" ht="12.75" customHeight="1" x14ac:dyDescent="0.2">
      <c r="A489" s="62">
        <v>8341</v>
      </c>
      <c r="B489" s="228" t="s">
        <v>1094</v>
      </c>
      <c r="C489" s="267" t="s">
        <v>902</v>
      </c>
      <c r="D489" s="193">
        <v>0</v>
      </c>
      <c r="E489" s="193">
        <v>0</v>
      </c>
      <c r="F489" s="44" t="str">
        <f t="shared" si="111"/>
        <v>-</v>
      </c>
    </row>
    <row r="490" spans="1:6" ht="12.75" customHeight="1" x14ac:dyDescent="0.2">
      <c r="A490" s="62">
        <v>8342</v>
      </c>
      <c r="B490" s="63" t="s">
        <v>903</v>
      </c>
      <c r="C490" s="267" t="s">
        <v>904</v>
      </c>
      <c r="D490" s="193">
        <v>0</v>
      </c>
      <c r="E490" s="193">
        <v>0</v>
      </c>
      <c r="F490" s="44" t="str">
        <f t="shared" si="111"/>
        <v>-</v>
      </c>
    </row>
    <row r="491" spans="1:6" ht="12.75" customHeight="1" x14ac:dyDescent="0.2">
      <c r="A491" s="62">
        <v>84</v>
      </c>
      <c r="B491" s="63" t="s">
        <v>905</v>
      </c>
      <c r="C491" s="267" t="s">
        <v>906</v>
      </c>
      <c r="D491" s="59">
        <f t="shared" ref="D491:E491" si="128">D492+D497+D501+D502+D509+D514</f>
        <v>0</v>
      </c>
      <c r="E491" s="59">
        <f t="shared" si="128"/>
        <v>0</v>
      </c>
      <c r="F491" s="44" t="str">
        <f t="shared" si="111"/>
        <v>-</v>
      </c>
    </row>
    <row r="492" spans="1:6" ht="24" x14ac:dyDescent="0.2">
      <c r="A492" s="62">
        <v>841</v>
      </c>
      <c r="B492" s="63" t="s">
        <v>907</v>
      </c>
      <c r="C492" s="267" t="s">
        <v>908</v>
      </c>
      <c r="D492" s="59">
        <f t="shared" ref="D492:E492" si="129">SUM(D493:D496)</f>
        <v>0</v>
      </c>
      <c r="E492" s="59">
        <f t="shared" si="129"/>
        <v>0</v>
      </c>
      <c r="F492" s="44" t="str">
        <f t="shared" si="111"/>
        <v>-</v>
      </c>
    </row>
    <row r="493" spans="1:6" ht="12.75" customHeight="1" x14ac:dyDescent="0.2">
      <c r="A493" s="62">
        <v>8413</v>
      </c>
      <c r="B493" s="63" t="s">
        <v>909</v>
      </c>
      <c r="C493" s="267" t="s">
        <v>910</v>
      </c>
      <c r="D493" s="193">
        <v>0</v>
      </c>
      <c r="E493" s="193">
        <v>0</v>
      </c>
      <c r="F493" s="44" t="str">
        <f t="shared" si="111"/>
        <v>-</v>
      </c>
    </row>
    <row r="494" spans="1:6" ht="12.75" customHeight="1" x14ac:dyDescent="0.2">
      <c r="A494" s="62">
        <v>8414</v>
      </c>
      <c r="B494" s="63" t="s">
        <v>911</v>
      </c>
      <c r="C494" s="267" t="s">
        <v>912</v>
      </c>
      <c r="D494" s="193">
        <v>0</v>
      </c>
      <c r="E494" s="193">
        <v>0</v>
      </c>
      <c r="F494" s="44" t="str">
        <f t="shared" si="111"/>
        <v>-</v>
      </c>
    </row>
    <row r="495" spans="1:6" ht="12.75" customHeight="1" x14ac:dyDescent="0.2">
      <c r="A495" s="62">
        <v>8415</v>
      </c>
      <c r="B495" s="63" t="s">
        <v>913</v>
      </c>
      <c r="C495" s="267" t="s">
        <v>914</v>
      </c>
      <c r="D495" s="193">
        <v>0</v>
      </c>
      <c r="E495" s="193">
        <v>0</v>
      </c>
      <c r="F495" s="44" t="str">
        <f t="shared" si="111"/>
        <v>-</v>
      </c>
    </row>
    <row r="496" spans="1:6" ht="12.75" customHeight="1" x14ac:dyDescent="0.2">
      <c r="A496" s="62">
        <v>8416</v>
      </c>
      <c r="B496" s="63" t="s">
        <v>915</v>
      </c>
      <c r="C496" s="267" t="s">
        <v>916</v>
      </c>
      <c r="D496" s="193">
        <v>0</v>
      </c>
      <c r="E496" s="193">
        <v>0</v>
      </c>
      <c r="F496" s="44" t="str">
        <f t="shared" si="111"/>
        <v>-</v>
      </c>
    </row>
    <row r="497" spans="1:6" ht="24" x14ac:dyDescent="0.2">
      <c r="A497" s="62">
        <v>842</v>
      </c>
      <c r="B497" s="63" t="s">
        <v>917</v>
      </c>
      <c r="C497" s="267" t="s">
        <v>918</v>
      </c>
      <c r="D497" s="59">
        <f t="shared" ref="D497:E497" si="130">SUM(D498:D500)</f>
        <v>0</v>
      </c>
      <c r="E497" s="59">
        <f t="shared" si="130"/>
        <v>0</v>
      </c>
      <c r="F497" s="44" t="str">
        <f t="shared" si="111"/>
        <v>-</v>
      </c>
    </row>
    <row r="498" spans="1:6" ht="12.75" customHeight="1" x14ac:dyDescent="0.2">
      <c r="A498" s="62">
        <v>8422</v>
      </c>
      <c r="B498" s="63" t="s">
        <v>919</v>
      </c>
      <c r="C498" s="267" t="s">
        <v>920</v>
      </c>
      <c r="D498" s="193">
        <v>0</v>
      </c>
      <c r="E498" s="193">
        <v>0</v>
      </c>
      <c r="F498" s="44" t="str">
        <f t="shared" si="111"/>
        <v>-</v>
      </c>
    </row>
    <row r="499" spans="1:6" ht="12.75" customHeight="1" x14ac:dyDescent="0.2">
      <c r="A499" s="62">
        <v>8423</v>
      </c>
      <c r="B499" s="63" t="s">
        <v>921</v>
      </c>
      <c r="C499" s="267" t="s">
        <v>922</v>
      </c>
      <c r="D499" s="193">
        <v>0</v>
      </c>
      <c r="E499" s="193">
        <v>0</v>
      </c>
      <c r="F499" s="44" t="str">
        <f t="shared" si="111"/>
        <v>-</v>
      </c>
    </row>
    <row r="500" spans="1:6" ht="12.75" customHeight="1" x14ac:dyDescent="0.2">
      <c r="A500" s="62">
        <v>8424</v>
      </c>
      <c r="B500" s="63" t="s">
        <v>923</v>
      </c>
      <c r="C500" s="267" t="s">
        <v>924</v>
      </c>
      <c r="D500" s="193">
        <v>0</v>
      </c>
      <c r="E500" s="193">
        <v>0</v>
      </c>
      <c r="F500" s="44" t="str">
        <f t="shared" si="111"/>
        <v>-</v>
      </c>
    </row>
    <row r="501" spans="1:6" ht="12.75" customHeight="1" x14ac:dyDescent="0.2">
      <c r="A501" s="62">
        <v>843</v>
      </c>
      <c r="B501" s="63" t="s">
        <v>925</v>
      </c>
      <c r="C501" s="267" t="s">
        <v>926</v>
      </c>
      <c r="D501" s="193">
        <v>0</v>
      </c>
      <c r="E501" s="193">
        <v>0</v>
      </c>
      <c r="F501" s="44" t="str">
        <f t="shared" si="111"/>
        <v>-</v>
      </c>
    </row>
    <row r="502" spans="1:6" ht="24" x14ac:dyDescent="0.2">
      <c r="A502" s="62">
        <v>844</v>
      </c>
      <c r="B502" s="63" t="s">
        <v>927</v>
      </c>
      <c r="C502" s="267" t="s">
        <v>928</v>
      </c>
      <c r="D502" s="59">
        <f t="shared" ref="D502:E502" si="131">SUM(D503:D508)</f>
        <v>0</v>
      </c>
      <c r="E502" s="59">
        <f t="shared" si="131"/>
        <v>0</v>
      </c>
      <c r="F502" s="44" t="str">
        <f t="shared" si="111"/>
        <v>-</v>
      </c>
    </row>
    <row r="503" spans="1:6" ht="12.75" customHeight="1" x14ac:dyDescent="0.2">
      <c r="A503" s="62">
        <v>8443</v>
      </c>
      <c r="B503" s="63" t="s">
        <v>929</v>
      </c>
      <c r="C503" s="267" t="s">
        <v>930</v>
      </c>
      <c r="D503" s="193">
        <v>0</v>
      </c>
      <c r="E503" s="193">
        <v>0</v>
      </c>
      <c r="F503" s="44" t="str">
        <f t="shared" si="111"/>
        <v>-</v>
      </c>
    </row>
    <row r="504" spans="1:6" ht="12.75" customHeight="1" x14ac:dyDescent="0.2">
      <c r="A504" s="62">
        <v>8444</v>
      </c>
      <c r="B504" s="63" t="s">
        <v>931</v>
      </c>
      <c r="C504" s="267" t="s">
        <v>932</v>
      </c>
      <c r="D504" s="193">
        <v>0</v>
      </c>
      <c r="E504" s="193">
        <v>0</v>
      </c>
      <c r="F504" s="44" t="str">
        <f t="shared" si="111"/>
        <v>-</v>
      </c>
    </row>
    <row r="505" spans="1:6" ht="24" x14ac:dyDescent="0.2">
      <c r="A505" s="62">
        <v>8445</v>
      </c>
      <c r="B505" s="63" t="s">
        <v>933</v>
      </c>
      <c r="C505" s="267" t="s">
        <v>934</v>
      </c>
      <c r="D505" s="193">
        <v>0</v>
      </c>
      <c r="E505" s="193">
        <v>0</v>
      </c>
      <c r="F505" s="44" t="str">
        <f t="shared" si="111"/>
        <v>-</v>
      </c>
    </row>
    <row r="506" spans="1:6" ht="12.75" customHeight="1" x14ac:dyDescent="0.2">
      <c r="A506" s="62">
        <v>8446</v>
      </c>
      <c r="B506" s="63" t="s">
        <v>935</v>
      </c>
      <c r="C506" s="267" t="s">
        <v>936</v>
      </c>
      <c r="D506" s="193">
        <v>0</v>
      </c>
      <c r="E506" s="193">
        <v>0</v>
      </c>
      <c r="F506" s="44" t="str">
        <f t="shared" si="111"/>
        <v>-</v>
      </c>
    </row>
    <row r="507" spans="1:6" ht="12.75" customHeight="1" x14ac:dyDescent="0.2">
      <c r="A507" s="62">
        <v>8447</v>
      </c>
      <c r="B507" s="63" t="s">
        <v>937</v>
      </c>
      <c r="C507" s="267" t="s">
        <v>938</v>
      </c>
      <c r="D507" s="193">
        <v>0</v>
      </c>
      <c r="E507" s="193">
        <v>0</v>
      </c>
      <c r="F507" s="44" t="str">
        <f t="shared" si="111"/>
        <v>-</v>
      </c>
    </row>
    <row r="508" spans="1:6" ht="12.75" customHeight="1" x14ac:dyDescent="0.2">
      <c r="A508" s="62">
        <v>8448</v>
      </c>
      <c r="B508" s="63" t="s">
        <v>939</v>
      </c>
      <c r="C508" s="267" t="s">
        <v>940</v>
      </c>
      <c r="D508" s="193">
        <v>0</v>
      </c>
      <c r="E508" s="193">
        <v>0</v>
      </c>
      <c r="F508" s="44" t="str">
        <f t="shared" si="111"/>
        <v>-</v>
      </c>
    </row>
    <row r="509" spans="1:6" ht="24" x14ac:dyDescent="0.2">
      <c r="A509" s="62">
        <v>845</v>
      </c>
      <c r="B509" s="182" t="s">
        <v>941</v>
      </c>
      <c r="C509" s="267" t="s">
        <v>942</v>
      </c>
      <c r="D509" s="59">
        <f t="shared" ref="D509:E509" si="132">SUM(D510:D513)</f>
        <v>0</v>
      </c>
      <c r="E509" s="59">
        <f t="shared" si="132"/>
        <v>0</v>
      </c>
      <c r="F509" s="44" t="str">
        <f t="shared" si="111"/>
        <v>-</v>
      </c>
    </row>
    <row r="510" spans="1:6" ht="12.75" customHeight="1" x14ac:dyDescent="0.2">
      <c r="A510" s="62">
        <v>8453</v>
      </c>
      <c r="B510" s="63" t="s">
        <v>943</v>
      </c>
      <c r="C510" s="267" t="s">
        <v>944</v>
      </c>
      <c r="D510" s="193">
        <v>0</v>
      </c>
      <c r="E510" s="193">
        <v>0</v>
      </c>
      <c r="F510" s="44" t="str">
        <f t="shared" si="111"/>
        <v>-</v>
      </c>
    </row>
    <row r="511" spans="1:6" ht="12.75" customHeight="1" x14ac:dyDescent="0.2">
      <c r="A511" s="62">
        <v>8454</v>
      </c>
      <c r="B511" s="63" t="s">
        <v>945</v>
      </c>
      <c r="C511" s="267" t="s">
        <v>946</v>
      </c>
      <c r="D511" s="193">
        <v>0</v>
      </c>
      <c r="E511" s="193">
        <v>0</v>
      </c>
      <c r="F511" s="44" t="str">
        <f t="shared" si="111"/>
        <v>-</v>
      </c>
    </row>
    <row r="512" spans="1:6" ht="12.75" customHeight="1" x14ac:dyDescent="0.2">
      <c r="A512" s="62">
        <v>8455</v>
      </c>
      <c r="B512" s="63" t="s">
        <v>947</v>
      </c>
      <c r="C512" s="267" t="s">
        <v>948</v>
      </c>
      <c r="D512" s="193">
        <v>0</v>
      </c>
      <c r="E512" s="193">
        <v>0</v>
      </c>
      <c r="F512" s="44" t="str">
        <f t="shared" si="111"/>
        <v>-</v>
      </c>
    </row>
    <row r="513" spans="1:6" ht="12.75" customHeight="1" x14ac:dyDescent="0.2">
      <c r="A513" s="62">
        <v>8456</v>
      </c>
      <c r="B513" s="63" t="s">
        <v>949</v>
      </c>
      <c r="C513" s="267" t="s">
        <v>950</v>
      </c>
      <c r="D513" s="193">
        <v>0</v>
      </c>
      <c r="E513" s="193">
        <v>0</v>
      </c>
      <c r="F513" s="44" t="str">
        <f t="shared" si="111"/>
        <v>-</v>
      </c>
    </row>
    <row r="514" spans="1:6" ht="12.75" customHeight="1" x14ac:dyDescent="0.2">
      <c r="A514" s="62">
        <v>847</v>
      </c>
      <c r="B514" s="63" t="s">
        <v>951</v>
      </c>
      <c r="C514" s="267" t="s">
        <v>952</v>
      </c>
      <c r="D514" s="59">
        <f t="shared" ref="D514:E514" si="133">SUM(D515:D521)</f>
        <v>0</v>
      </c>
      <c r="E514" s="59">
        <f t="shared" si="133"/>
        <v>0</v>
      </c>
      <c r="F514" s="44" t="str">
        <f t="shared" si="111"/>
        <v>-</v>
      </c>
    </row>
    <row r="515" spans="1:6" ht="12.75" customHeight="1" x14ac:dyDescent="0.2">
      <c r="A515" s="62">
        <v>8471</v>
      </c>
      <c r="B515" s="63" t="s">
        <v>953</v>
      </c>
      <c r="C515" s="267" t="s">
        <v>954</v>
      </c>
      <c r="D515" s="193">
        <v>0</v>
      </c>
      <c r="E515" s="193">
        <v>0</v>
      </c>
      <c r="F515" s="44" t="str">
        <f t="shared" si="111"/>
        <v>-</v>
      </c>
    </row>
    <row r="516" spans="1:6" ht="12.75" customHeight="1" x14ac:dyDescent="0.2">
      <c r="A516" s="62">
        <v>8472</v>
      </c>
      <c r="B516" s="63" t="s">
        <v>955</v>
      </c>
      <c r="C516" s="267" t="s">
        <v>956</v>
      </c>
      <c r="D516" s="193">
        <v>0</v>
      </c>
      <c r="E516" s="193">
        <v>0</v>
      </c>
      <c r="F516" s="44" t="str">
        <f t="shared" si="111"/>
        <v>-</v>
      </c>
    </row>
    <row r="517" spans="1:6" ht="12.75" customHeight="1" x14ac:dyDescent="0.2">
      <c r="A517" s="62">
        <v>8473</v>
      </c>
      <c r="B517" s="63" t="s">
        <v>957</v>
      </c>
      <c r="C517" s="267" t="s">
        <v>958</v>
      </c>
      <c r="D517" s="193">
        <v>0</v>
      </c>
      <c r="E517" s="193">
        <v>0</v>
      </c>
      <c r="F517" s="44" t="str">
        <f t="shared" si="111"/>
        <v>-</v>
      </c>
    </row>
    <row r="518" spans="1:6" ht="12.75" customHeight="1" x14ac:dyDescent="0.2">
      <c r="A518" s="62">
        <v>8474</v>
      </c>
      <c r="B518" s="63" t="s">
        <v>959</v>
      </c>
      <c r="C518" s="267" t="s">
        <v>960</v>
      </c>
      <c r="D518" s="193">
        <v>0</v>
      </c>
      <c r="E518" s="193">
        <v>0</v>
      </c>
      <c r="F518" s="44" t="str">
        <f t="shared" si="111"/>
        <v>-</v>
      </c>
    </row>
    <row r="519" spans="1:6" ht="12.75" customHeight="1" x14ac:dyDescent="0.2">
      <c r="A519" s="62">
        <v>8475</v>
      </c>
      <c r="B519" s="63" t="s">
        <v>961</v>
      </c>
      <c r="C519" s="267" t="s">
        <v>962</v>
      </c>
      <c r="D519" s="193">
        <v>0</v>
      </c>
      <c r="E519" s="193">
        <v>0</v>
      </c>
      <c r="F519" s="44" t="str">
        <f t="shared" si="111"/>
        <v>-</v>
      </c>
    </row>
    <row r="520" spans="1:6" ht="12.75" customHeight="1" x14ac:dyDescent="0.2">
      <c r="A520" s="62">
        <v>8476</v>
      </c>
      <c r="B520" s="63" t="s">
        <v>963</v>
      </c>
      <c r="C520" s="267" t="s">
        <v>964</v>
      </c>
      <c r="D520" s="193">
        <v>0</v>
      </c>
      <c r="E520" s="193">
        <v>0</v>
      </c>
      <c r="F520" s="44" t="str">
        <f t="shared" si="111"/>
        <v>-</v>
      </c>
    </row>
    <row r="521" spans="1:6" ht="12" x14ac:dyDescent="0.2">
      <c r="A521" s="69" t="s">
        <v>965</v>
      </c>
      <c r="B521" s="64" t="s">
        <v>3519</v>
      </c>
      <c r="C521" s="301" t="s">
        <v>965</v>
      </c>
      <c r="D521" s="191">
        <v>0</v>
      </c>
      <c r="E521" s="191">
        <v>0</v>
      </c>
      <c r="F521" s="70" t="str">
        <f t="shared" si="111"/>
        <v>-</v>
      </c>
    </row>
    <row r="522" spans="1:6" ht="24" x14ac:dyDescent="0.2">
      <c r="A522" s="62">
        <v>85</v>
      </c>
      <c r="B522" s="64" t="s">
        <v>3520</v>
      </c>
      <c r="C522" s="267" t="s">
        <v>966</v>
      </c>
      <c r="D522" s="59">
        <f t="shared" ref="D522:E522" si="134">D523+D526+D529+D532</f>
        <v>0</v>
      </c>
      <c r="E522" s="59">
        <f t="shared" si="134"/>
        <v>0</v>
      </c>
      <c r="F522" s="44" t="str">
        <f t="shared" si="111"/>
        <v>-</v>
      </c>
    </row>
    <row r="523" spans="1:6" ht="12.75" customHeight="1" x14ac:dyDescent="0.2">
      <c r="A523" s="62">
        <v>851</v>
      </c>
      <c r="B523" s="63" t="s">
        <v>967</v>
      </c>
      <c r="C523" s="267" t="s">
        <v>968</v>
      </c>
      <c r="D523" s="59">
        <f t="shared" ref="D523:E523" si="135">SUM(D524:D525)</f>
        <v>0</v>
      </c>
      <c r="E523" s="59">
        <f t="shared" si="135"/>
        <v>0</v>
      </c>
      <c r="F523" s="44" t="str">
        <f t="shared" si="111"/>
        <v>-</v>
      </c>
    </row>
    <row r="524" spans="1:6" ht="12.75" customHeight="1" x14ac:dyDescent="0.2">
      <c r="A524" s="62">
        <v>8511</v>
      </c>
      <c r="B524" s="63" t="s">
        <v>969</v>
      </c>
      <c r="C524" s="267" t="s">
        <v>970</v>
      </c>
      <c r="D524" s="193">
        <v>0</v>
      </c>
      <c r="E524" s="193">
        <v>0</v>
      </c>
      <c r="F524" s="44" t="str">
        <f t="shared" si="111"/>
        <v>-</v>
      </c>
    </row>
    <row r="525" spans="1:6" ht="12.75" customHeight="1" x14ac:dyDescent="0.2">
      <c r="A525" s="62">
        <v>8512</v>
      </c>
      <c r="B525" s="63" t="s">
        <v>971</v>
      </c>
      <c r="C525" s="267" t="s">
        <v>972</v>
      </c>
      <c r="D525" s="193">
        <v>0</v>
      </c>
      <c r="E525" s="193">
        <v>0</v>
      </c>
      <c r="F525" s="44" t="str">
        <f t="shared" si="111"/>
        <v>-</v>
      </c>
    </row>
    <row r="526" spans="1:6" ht="12.75" customHeight="1" x14ac:dyDescent="0.2">
      <c r="A526" s="62">
        <v>852</v>
      </c>
      <c r="B526" s="63" t="s">
        <v>973</v>
      </c>
      <c r="C526" s="267" t="s">
        <v>974</v>
      </c>
      <c r="D526" s="59">
        <f t="shared" ref="D526:E526" si="136">SUM(D527:D528)</f>
        <v>0</v>
      </c>
      <c r="E526" s="59">
        <f t="shared" si="136"/>
        <v>0</v>
      </c>
      <c r="F526" s="44" t="str">
        <f t="shared" si="111"/>
        <v>-</v>
      </c>
    </row>
    <row r="527" spans="1:6" ht="12.75" customHeight="1" x14ac:dyDescent="0.2">
      <c r="A527" s="62">
        <v>8521</v>
      </c>
      <c r="B527" s="63" t="s">
        <v>975</v>
      </c>
      <c r="C527" s="267" t="s">
        <v>976</v>
      </c>
      <c r="D527" s="193">
        <v>0</v>
      </c>
      <c r="E527" s="193">
        <v>0</v>
      </c>
      <c r="F527" s="44" t="str">
        <f t="shared" si="111"/>
        <v>-</v>
      </c>
    </row>
    <row r="528" spans="1:6" ht="12.75" customHeight="1" x14ac:dyDescent="0.2">
      <c r="A528" s="62">
        <v>8522</v>
      </c>
      <c r="B528" s="63" t="s">
        <v>977</v>
      </c>
      <c r="C528" s="267" t="s">
        <v>978</v>
      </c>
      <c r="D528" s="193">
        <v>0</v>
      </c>
      <c r="E528" s="193">
        <v>0</v>
      </c>
      <c r="F528" s="44" t="str">
        <f t="shared" si="111"/>
        <v>-</v>
      </c>
    </row>
    <row r="529" spans="1:6" ht="12.75" customHeight="1" x14ac:dyDescent="0.2">
      <c r="A529" s="62">
        <v>853</v>
      </c>
      <c r="B529" s="63" t="s">
        <v>979</v>
      </c>
      <c r="C529" s="267" t="s">
        <v>980</v>
      </c>
      <c r="D529" s="59">
        <f t="shared" ref="D529:E529" si="137">SUM(D530:D531)</f>
        <v>0</v>
      </c>
      <c r="E529" s="59">
        <f t="shared" si="137"/>
        <v>0</v>
      </c>
      <c r="F529" s="44" t="str">
        <f t="shared" si="111"/>
        <v>-</v>
      </c>
    </row>
    <row r="530" spans="1:6" ht="12.75" customHeight="1" x14ac:dyDescent="0.2">
      <c r="A530" s="62">
        <v>8531</v>
      </c>
      <c r="B530" s="63" t="s">
        <v>981</v>
      </c>
      <c r="C530" s="267" t="s">
        <v>982</v>
      </c>
      <c r="D530" s="193">
        <v>0</v>
      </c>
      <c r="E530" s="193">
        <v>0</v>
      </c>
      <c r="F530" s="44" t="str">
        <f t="shared" si="111"/>
        <v>-</v>
      </c>
    </row>
    <row r="531" spans="1:6" ht="12.75" customHeight="1" x14ac:dyDescent="0.2">
      <c r="A531" s="62">
        <v>8532</v>
      </c>
      <c r="B531" s="63" t="s">
        <v>983</v>
      </c>
      <c r="C531" s="267" t="s">
        <v>984</v>
      </c>
      <c r="D531" s="193">
        <v>0</v>
      </c>
      <c r="E531" s="193">
        <v>0</v>
      </c>
      <c r="F531" s="44" t="str">
        <f t="shared" si="111"/>
        <v>-</v>
      </c>
    </row>
    <row r="532" spans="1:6" ht="12.75" customHeight="1" x14ac:dyDescent="0.2">
      <c r="A532" s="62">
        <v>854</v>
      </c>
      <c r="B532" s="63" t="s">
        <v>985</v>
      </c>
      <c r="C532" s="267" t="s">
        <v>986</v>
      </c>
      <c r="D532" s="59">
        <f t="shared" ref="D532:E532" si="138">SUM(D533:D534)</f>
        <v>0</v>
      </c>
      <c r="E532" s="59">
        <f t="shared" si="138"/>
        <v>0</v>
      </c>
      <c r="F532" s="44" t="str">
        <f t="shared" si="111"/>
        <v>-</v>
      </c>
    </row>
    <row r="533" spans="1:6" ht="12.75" customHeight="1" x14ac:dyDescent="0.2">
      <c r="A533" s="62">
        <v>8541</v>
      </c>
      <c r="B533" s="63" t="s">
        <v>987</v>
      </c>
      <c r="C533" s="267" t="s">
        <v>988</v>
      </c>
      <c r="D533" s="193">
        <v>0</v>
      </c>
      <c r="E533" s="193">
        <v>0</v>
      </c>
      <c r="F533" s="44" t="str">
        <f t="shared" si="111"/>
        <v>-</v>
      </c>
    </row>
    <row r="534" spans="1:6" ht="12.75" customHeight="1" x14ac:dyDescent="0.2">
      <c r="A534" s="62">
        <v>8542</v>
      </c>
      <c r="B534" s="63" t="s">
        <v>989</v>
      </c>
      <c r="C534" s="267" t="s">
        <v>990</v>
      </c>
      <c r="D534" s="193">
        <v>0</v>
      </c>
      <c r="E534" s="193">
        <v>0</v>
      </c>
      <c r="F534" s="44" t="str">
        <f t="shared" si="111"/>
        <v>-</v>
      </c>
    </row>
    <row r="535" spans="1:6" ht="12.75" customHeight="1" x14ac:dyDescent="0.2">
      <c r="A535" s="62">
        <v>5</v>
      </c>
      <c r="B535" s="63" t="s">
        <v>991</v>
      </c>
      <c r="C535" s="267" t="s">
        <v>992</v>
      </c>
      <c r="D535" s="59">
        <f>D536+D571+D584+D597+D629</f>
        <v>0</v>
      </c>
      <c r="E535" s="59">
        <f>E536+E571+E584+E597+E629</f>
        <v>0</v>
      </c>
      <c r="F535" s="44" t="str">
        <f t="shared" si="111"/>
        <v>-</v>
      </c>
    </row>
    <row r="536" spans="1:6" ht="24" x14ac:dyDescent="0.2">
      <c r="A536" s="62">
        <v>51</v>
      </c>
      <c r="B536" s="64" t="s">
        <v>3521</v>
      </c>
      <c r="C536" s="267" t="s">
        <v>993</v>
      </c>
      <c r="D536" s="59">
        <f>D537+D542+D545+D549+D550+D557+D562+D570</f>
        <v>0</v>
      </c>
      <c r="E536" s="59">
        <f>E537+E542+E545+E549+E550+E557+E562+E570</f>
        <v>0</v>
      </c>
      <c r="F536" s="44" t="str">
        <f t="shared" si="111"/>
        <v>-</v>
      </c>
    </row>
    <row r="537" spans="1:6" ht="24" x14ac:dyDescent="0.2">
      <c r="A537" s="62">
        <v>511</v>
      </c>
      <c r="B537" s="63" t="s">
        <v>994</v>
      </c>
      <c r="C537" s="267" t="s">
        <v>995</v>
      </c>
      <c r="D537" s="59">
        <f t="shared" ref="D537:E537" si="139">SUM(D538:D541)</f>
        <v>0</v>
      </c>
      <c r="E537" s="59">
        <f t="shared" si="139"/>
        <v>0</v>
      </c>
      <c r="F537" s="44" t="str">
        <f t="shared" si="111"/>
        <v>-</v>
      </c>
    </row>
    <row r="538" spans="1:6" ht="12.75" customHeight="1" x14ac:dyDescent="0.2">
      <c r="A538" s="62">
        <v>5113</v>
      </c>
      <c r="B538" s="63" t="s">
        <v>996</v>
      </c>
      <c r="C538" s="267" t="s">
        <v>997</v>
      </c>
      <c r="D538" s="193">
        <v>0</v>
      </c>
      <c r="E538" s="193">
        <v>0</v>
      </c>
      <c r="F538" s="44" t="str">
        <f t="shared" si="111"/>
        <v>-</v>
      </c>
    </row>
    <row r="539" spans="1:6" ht="12.75" customHeight="1" x14ac:dyDescent="0.2">
      <c r="A539" s="62">
        <v>5114</v>
      </c>
      <c r="B539" s="63" t="s">
        <v>998</v>
      </c>
      <c r="C539" s="267" t="s">
        <v>999</v>
      </c>
      <c r="D539" s="193">
        <v>0</v>
      </c>
      <c r="E539" s="193">
        <v>0</v>
      </c>
      <c r="F539" s="44" t="str">
        <f t="shared" si="111"/>
        <v>-</v>
      </c>
    </row>
    <row r="540" spans="1:6" ht="12.75" customHeight="1" x14ac:dyDescent="0.2">
      <c r="A540" s="62">
        <v>5115</v>
      </c>
      <c r="B540" s="63" t="s">
        <v>1000</v>
      </c>
      <c r="C540" s="267" t="s">
        <v>1001</v>
      </c>
      <c r="D540" s="193">
        <v>0</v>
      </c>
      <c r="E540" s="193">
        <v>0</v>
      </c>
      <c r="F540" s="44" t="str">
        <f t="shared" si="111"/>
        <v>-</v>
      </c>
    </row>
    <row r="541" spans="1:6" ht="12.75" customHeight="1" x14ac:dyDescent="0.2">
      <c r="A541" s="62">
        <v>5116</v>
      </c>
      <c r="B541" s="63" t="s">
        <v>1002</v>
      </c>
      <c r="C541" s="267" t="s">
        <v>1003</v>
      </c>
      <c r="D541" s="193">
        <v>0</v>
      </c>
      <c r="E541" s="193">
        <v>0</v>
      </c>
      <c r="F541" s="44" t="str">
        <f t="shared" si="111"/>
        <v>-</v>
      </c>
    </row>
    <row r="542" spans="1:6" ht="24" x14ac:dyDescent="0.2">
      <c r="A542" s="62">
        <v>512</v>
      </c>
      <c r="B542" s="182" t="s">
        <v>1004</v>
      </c>
      <c r="C542" s="267" t="s">
        <v>1005</v>
      </c>
      <c r="D542" s="59">
        <f t="shared" ref="D542:E542" si="140">SUM(D543:D544)</f>
        <v>0</v>
      </c>
      <c r="E542" s="59">
        <f t="shared" si="140"/>
        <v>0</v>
      </c>
      <c r="F542" s="44" t="str">
        <f t="shared" si="111"/>
        <v>-</v>
      </c>
    </row>
    <row r="543" spans="1:6" ht="24" x14ac:dyDescent="0.2">
      <c r="A543" s="62">
        <v>5121</v>
      </c>
      <c r="B543" s="63" t="s">
        <v>1006</v>
      </c>
      <c r="C543" s="267" t="s">
        <v>1007</v>
      </c>
      <c r="D543" s="193">
        <v>0</v>
      </c>
      <c r="E543" s="193">
        <v>0</v>
      </c>
      <c r="F543" s="44" t="str">
        <f t="shared" si="111"/>
        <v>-</v>
      </c>
    </row>
    <row r="544" spans="1:6" ht="24" x14ac:dyDescent="0.2">
      <c r="A544" s="62">
        <v>5122</v>
      </c>
      <c r="B544" s="63" t="s">
        <v>1008</v>
      </c>
      <c r="C544" s="267" t="s">
        <v>1009</v>
      </c>
      <c r="D544" s="193">
        <v>0</v>
      </c>
      <c r="E544" s="193">
        <v>0</v>
      </c>
      <c r="F544" s="44" t="str">
        <f t="shared" si="111"/>
        <v>-</v>
      </c>
    </row>
    <row r="545" spans="1:6" ht="24" x14ac:dyDescent="0.2">
      <c r="A545" s="62">
        <v>513</v>
      </c>
      <c r="B545" s="63" t="s">
        <v>1010</v>
      </c>
      <c r="C545" s="267" t="s">
        <v>1011</v>
      </c>
      <c r="D545" s="59">
        <f t="shared" ref="D545:E545" si="141">SUM(D546:D548)</f>
        <v>0</v>
      </c>
      <c r="E545" s="59">
        <f t="shared" si="141"/>
        <v>0</v>
      </c>
      <c r="F545" s="44" t="str">
        <f t="shared" si="111"/>
        <v>-</v>
      </c>
    </row>
    <row r="546" spans="1:6" ht="12.75" customHeight="1" x14ac:dyDescent="0.2">
      <c r="A546" s="62">
        <v>5132</v>
      </c>
      <c r="B546" s="63" t="s">
        <v>1012</v>
      </c>
      <c r="C546" s="267" t="s">
        <v>1013</v>
      </c>
      <c r="D546" s="193">
        <v>0</v>
      </c>
      <c r="E546" s="193">
        <v>0</v>
      </c>
      <c r="F546" s="44" t="str">
        <f t="shared" si="111"/>
        <v>-</v>
      </c>
    </row>
    <row r="547" spans="1:6" ht="12.75" customHeight="1" x14ac:dyDescent="0.2">
      <c r="A547" s="271">
        <v>5133</v>
      </c>
      <c r="B547" s="63" t="s">
        <v>1014</v>
      </c>
      <c r="C547" s="272" t="s">
        <v>1015</v>
      </c>
      <c r="D547" s="193">
        <v>0</v>
      </c>
      <c r="E547" s="193">
        <v>0</v>
      </c>
      <c r="F547" s="44" t="str">
        <f t="shared" si="111"/>
        <v>-</v>
      </c>
    </row>
    <row r="548" spans="1:6" ht="12.75" customHeight="1" x14ac:dyDescent="0.2">
      <c r="A548" s="271">
        <v>5134</v>
      </c>
      <c r="B548" s="63" t="s">
        <v>1016</v>
      </c>
      <c r="C548" s="272" t="s">
        <v>1017</v>
      </c>
      <c r="D548" s="193">
        <v>0</v>
      </c>
      <c r="E548" s="193">
        <v>0</v>
      </c>
      <c r="F548" s="44" t="str">
        <f t="shared" si="111"/>
        <v>-</v>
      </c>
    </row>
    <row r="549" spans="1:6" ht="12.75" customHeight="1" x14ac:dyDescent="0.2">
      <c r="A549" s="62">
        <v>514</v>
      </c>
      <c r="B549" s="182" t="s">
        <v>1018</v>
      </c>
      <c r="C549" s="267" t="s">
        <v>1019</v>
      </c>
      <c r="D549" s="193">
        <v>0</v>
      </c>
      <c r="E549" s="193">
        <v>0</v>
      </c>
      <c r="F549" s="44" t="str">
        <f t="shared" si="111"/>
        <v>-</v>
      </c>
    </row>
    <row r="550" spans="1:6" ht="24" x14ac:dyDescent="0.2">
      <c r="A550" s="62">
        <v>515</v>
      </c>
      <c r="B550" s="63" t="s">
        <v>1020</v>
      </c>
      <c r="C550" s="267" t="s">
        <v>1021</v>
      </c>
      <c r="D550" s="59">
        <f t="shared" ref="D550:E550" si="142">SUM(D551:D556)</f>
        <v>0</v>
      </c>
      <c r="E550" s="59">
        <f t="shared" si="142"/>
        <v>0</v>
      </c>
      <c r="F550" s="44" t="str">
        <f t="shared" si="111"/>
        <v>-</v>
      </c>
    </row>
    <row r="551" spans="1:6" ht="12.75" customHeight="1" x14ac:dyDescent="0.2">
      <c r="A551" s="62">
        <v>5153</v>
      </c>
      <c r="B551" s="63" t="s">
        <v>1022</v>
      </c>
      <c r="C551" s="267" t="s">
        <v>1023</v>
      </c>
      <c r="D551" s="193">
        <v>0</v>
      </c>
      <c r="E551" s="193">
        <v>0</v>
      </c>
      <c r="F551" s="44" t="str">
        <f t="shared" si="111"/>
        <v>-</v>
      </c>
    </row>
    <row r="552" spans="1:6" ht="12.75" customHeight="1" x14ac:dyDescent="0.2">
      <c r="A552" s="62">
        <v>5154</v>
      </c>
      <c r="B552" s="63" t="s">
        <v>1024</v>
      </c>
      <c r="C552" s="267" t="s">
        <v>1025</v>
      </c>
      <c r="D552" s="193">
        <v>0</v>
      </c>
      <c r="E552" s="193">
        <v>0</v>
      </c>
      <c r="F552" s="44" t="str">
        <f t="shared" si="111"/>
        <v>-</v>
      </c>
    </row>
    <row r="553" spans="1:6" ht="24" x14ac:dyDescent="0.2">
      <c r="A553" s="62">
        <v>5155</v>
      </c>
      <c r="B553" s="63" t="s">
        <v>1026</v>
      </c>
      <c r="C553" s="267" t="s">
        <v>1027</v>
      </c>
      <c r="D553" s="193">
        <v>0</v>
      </c>
      <c r="E553" s="193">
        <v>0</v>
      </c>
      <c r="F553" s="44" t="str">
        <f t="shared" si="111"/>
        <v>-</v>
      </c>
    </row>
    <row r="554" spans="1:6" ht="12.75" customHeight="1" x14ac:dyDescent="0.2">
      <c r="A554" s="62">
        <v>5156</v>
      </c>
      <c r="B554" s="63" t="s">
        <v>1028</v>
      </c>
      <c r="C554" s="267" t="s">
        <v>1029</v>
      </c>
      <c r="D554" s="193">
        <v>0</v>
      </c>
      <c r="E554" s="193">
        <v>0</v>
      </c>
      <c r="F554" s="44" t="str">
        <f t="shared" si="111"/>
        <v>-</v>
      </c>
    </row>
    <row r="555" spans="1:6" ht="12.75" customHeight="1" x14ac:dyDescent="0.2">
      <c r="A555" s="62">
        <v>5157</v>
      </c>
      <c r="B555" s="63" t="s">
        <v>1030</v>
      </c>
      <c r="C555" s="267" t="s">
        <v>1031</v>
      </c>
      <c r="D555" s="193">
        <v>0</v>
      </c>
      <c r="E555" s="193">
        <v>0</v>
      </c>
      <c r="F555" s="44" t="str">
        <f t="shared" si="111"/>
        <v>-</v>
      </c>
    </row>
    <row r="556" spans="1:6" ht="12.75" customHeight="1" x14ac:dyDescent="0.2">
      <c r="A556" s="62">
        <v>5158</v>
      </c>
      <c r="B556" s="63" t="s">
        <v>1032</v>
      </c>
      <c r="C556" s="267" t="s">
        <v>1033</v>
      </c>
      <c r="D556" s="193">
        <v>0</v>
      </c>
      <c r="E556" s="193">
        <v>0</v>
      </c>
      <c r="F556" s="44" t="str">
        <f t="shared" si="111"/>
        <v>-</v>
      </c>
    </row>
    <row r="557" spans="1:6" ht="24" x14ac:dyDescent="0.2">
      <c r="A557" s="62">
        <v>516</v>
      </c>
      <c r="B557" s="182" t="s">
        <v>1034</v>
      </c>
      <c r="C557" s="267" t="s">
        <v>1035</v>
      </c>
      <c r="D557" s="59">
        <f t="shared" ref="D557:E557" si="143">SUM(D558:D561)</f>
        <v>0</v>
      </c>
      <c r="E557" s="59">
        <f t="shared" si="143"/>
        <v>0</v>
      </c>
      <c r="F557" s="44" t="str">
        <f t="shared" si="111"/>
        <v>-</v>
      </c>
    </row>
    <row r="558" spans="1:6" ht="12.75" customHeight="1" x14ac:dyDescent="0.2">
      <c r="A558" s="62">
        <v>5163</v>
      </c>
      <c r="B558" s="63" t="s">
        <v>1036</v>
      </c>
      <c r="C558" s="267" t="s">
        <v>1037</v>
      </c>
      <c r="D558" s="193">
        <v>0</v>
      </c>
      <c r="E558" s="193">
        <v>0</v>
      </c>
      <c r="F558" s="44" t="str">
        <f t="shared" si="111"/>
        <v>-</v>
      </c>
    </row>
    <row r="559" spans="1:6" ht="12.75" customHeight="1" x14ac:dyDescent="0.2">
      <c r="A559" s="62">
        <v>5164</v>
      </c>
      <c r="B559" s="63" t="s">
        <v>1038</v>
      </c>
      <c r="C559" s="267" t="s">
        <v>1039</v>
      </c>
      <c r="D559" s="193">
        <v>0</v>
      </c>
      <c r="E559" s="193">
        <v>0</v>
      </c>
      <c r="F559" s="44" t="str">
        <f t="shared" si="111"/>
        <v>-</v>
      </c>
    </row>
    <row r="560" spans="1:6" ht="12.75" customHeight="1" x14ac:dyDescent="0.2">
      <c r="A560" s="62">
        <v>5165</v>
      </c>
      <c r="B560" s="63" t="s">
        <v>1040</v>
      </c>
      <c r="C560" s="267" t="s">
        <v>1041</v>
      </c>
      <c r="D560" s="193">
        <v>0</v>
      </c>
      <c r="E560" s="193">
        <v>0</v>
      </c>
      <c r="F560" s="44" t="str">
        <f t="shared" si="111"/>
        <v>-</v>
      </c>
    </row>
    <row r="561" spans="1:6" ht="12.75" customHeight="1" x14ac:dyDescent="0.2">
      <c r="A561" s="62">
        <v>5166</v>
      </c>
      <c r="B561" s="63" t="s">
        <v>1042</v>
      </c>
      <c r="C561" s="267" t="s">
        <v>1043</v>
      </c>
      <c r="D561" s="193">
        <v>0</v>
      </c>
      <c r="E561" s="193">
        <v>0</v>
      </c>
      <c r="F561" s="44" t="str">
        <f t="shared" si="111"/>
        <v>-</v>
      </c>
    </row>
    <row r="562" spans="1:6" ht="12.75" customHeight="1" x14ac:dyDescent="0.2">
      <c r="A562" s="62">
        <v>517</v>
      </c>
      <c r="B562" s="63" t="s">
        <v>1044</v>
      </c>
      <c r="C562" s="267" t="s">
        <v>1045</v>
      </c>
      <c r="D562" s="59">
        <f t="shared" ref="D562:E562" si="144">SUM(D563:D569)</f>
        <v>0</v>
      </c>
      <c r="E562" s="59">
        <f t="shared" si="144"/>
        <v>0</v>
      </c>
      <c r="F562" s="44" t="str">
        <f t="shared" si="111"/>
        <v>-</v>
      </c>
    </row>
    <row r="563" spans="1:6" ht="12.75" customHeight="1" x14ac:dyDescent="0.2">
      <c r="A563" s="62">
        <v>5171</v>
      </c>
      <c r="B563" s="63" t="s">
        <v>1046</v>
      </c>
      <c r="C563" s="267" t="s">
        <v>1047</v>
      </c>
      <c r="D563" s="193">
        <v>0</v>
      </c>
      <c r="E563" s="193">
        <v>0</v>
      </c>
      <c r="F563" s="44" t="str">
        <f t="shared" si="111"/>
        <v>-</v>
      </c>
    </row>
    <row r="564" spans="1:6" ht="12.75" customHeight="1" x14ac:dyDescent="0.2">
      <c r="A564" s="62">
        <v>5172</v>
      </c>
      <c r="B564" s="63" t="s">
        <v>1048</v>
      </c>
      <c r="C564" s="267" t="s">
        <v>1049</v>
      </c>
      <c r="D564" s="193">
        <v>0</v>
      </c>
      <c r="E564" s="193">
        <v>0</v>
      </c>
      <c r="F564" s="44" t="str">
        <f t="shared" si="111"/>
        <v>-</v>
      </c>
    </row>
    <row r="565" spans="1:6" ht="12.75" customHeight="1" x14ac:dyDescent="0.2">
      <c r="A565" s="62">
        <v>5173</v>
      </c>
      <c r="B565" s="63" t="s">
        <v>1050</v>
      </c>
      <c r="C565" s="267" t="s">
        <v>1051</v>
      </c>
      <c r="D565" s="193">
        <v>0</v>
      </c>
      <c r="E565" s="193">
        <v>0</v>
      </c>
      <c r="F565" s="44" t="str">
        <f t="shared" si="111"/>
        <v>-</v>
      </c>
    </row>
    <row r="566" spans="1:6" ht="12.75" customHeight="1" x14ac:dyDescent="0.2">
      <c r="A566" s="62">
        <v>5174</v>
      </c>
      <c r="B566" s="63" t="s">
        <v>1052</v>
      </c>
      <c r="C566" s="267" t="s">
        <v>1053</v>
      </c>
      <c r="D566" s="193">
        <v>0</v>
      </c>
      <c r="E566" s="193">
        <v>0</v>
      </c>
      <c r="F566" s="44" t="str">
        <f t="shared" si="111"/>
        <v>-</v>
      </c>
    </row>
    <row r="567" spans="1:6" ht="12.75" customHeight="1" x14ac:dyDescent="0.2">
      <c r="A567" s="62">
        <v>5175</v>
      </c>
      <c r="B567" s="63" t="s">
        <v>1054</v>
      </c>
      <c r="C567" s="267" t="s">
        <v>1055</v>
      </c>
      <c r="D567" s="193">
        <v>0</v>
      </c>
      <c r="E567" s="193">
        <v>0</v>
      </c>
      <c r="F567" s="44" t="str">
        <f t="shared" si="111"/>
        <v>-</v>
      </c>
    </row>
    <row r="568" spans="1:6" ht="12.75" customHeight="1" x14ac:dyDescent="0.2">
      <c r="A568" s="69">
        <v>5176</v>
      </c>
      <c r="B568" s="64" t="s">
        <v>1056</v>
      </c>
      <c r="C568" s="301" t="s">
        <v>1057</v>
      </c>
      <c r="D568" s="191">
        <v>0</v>
      </c>
      <c r="E568" s="191">
        <v>0</v>
      </c>
      <c r="F568" s="70" t="str">
        <f t="shared" si="111"/>
        <v>-</v>
      </c>
    </row>
    <row r="569" spans="1:6" ht="12" x14ac:dyDescent="0.2">
      <c r="A569" s="69">
        <v>5177</v>
      </c>
      <c r="B569" s="181" t="s">
        <v>3522</v>
      </c>
      <c r="C569" s="301" t="s">
        <v>1058</v>
      </c>
      <c r="D569" s="191">
        <v>0</v>
      </c>
      <c r="E569" s="191">
        <v>0</v>
      </c>
      <c r="F569" s="70" t="str">
        <f t="shared" si="111"/>
        <v>-</v>
      </c>
    </row>
    <row r="570" spans="1:6" ht="12.75" customHeight="1" x14ac:dyDescent="0.2">
      <c r="A570" s="69" t="s">
        <v>1059</v>
      </c>
      <c r="B570" s="64" t="s">
        <v>3484</v>
      </c>
      <c r="C570" s="301" t="s">
        <v>1059</v>
      </c>
      <c r="D570" s="191">
        <v>0</v>
      </c>
      <c r="E570" s="191">
        <v>0</v>
      </c>
      <c r="F570" s="70" t="str">
        <f>IF(D570&lt;&gt;0,IF(E570/D570&gt;=100,"&gt;&gt;100",E570/D570*100),"-")</f>
        <v>-</v>
      </c>
    </row>
    <row r="571" spans="1:6" ht="24" x14ac:dyDescent="0.2">
      <c r="A571" s="62">
        <v>52</v>
      </c>
      <c r="B571" s="64" t="s">
        <v>3523</v>
      </c>
      <c r="C571" s="267" t="s">
        <v>1060</v>
      </c>
      <c r="D571" s="59">
        <f>D572+D575+D578+D581</f>
        <v>0</v>
      </c>
      <c r="E571" s="59">
        <f t="shared" ref="E571" si="145">E572+E575+E578+E581</f>
        <v>0</v>
      </c>
      <c r="F571" s="44" t="str">
        <f t="shared" si="111"/>
        <v>-</v>
      </c>
    </row>
    <row r="572" spans="1:6" ht="12.75" customHeight="1" x14ac:dyDescent="0.2">
      <c r="A572" s="62">
        <v>521</v>
      </c>
      <c r="B572" s="63" t="s">
        <v>1061</v>
      </c>
      <c r="C572" s="267" t="s">
        <v>1062</v>
      </c>
      <c r="D572" s="59">
        <f t="shared" ref="D572:E572" si="146">SUM(D573:D574)</f>
        <v>0</v>
      </c>
      <c r="E572" s="59">
        <f t="shared" si="146"/>
        <v>0</v>
      </c>
      <c r="F572" s="44" t="str">
        <f t="shared" si="111"/>
        <v>-</v>
      </c>
    </row>
    <row r="573" spans="1:6" ht="12.75" customHeight="1" x14ac:dyDescent="0.2">
      <c r="A573" s="62">
        <v>5211</v>
      </c>
      <c r="B573" s="63" t="s">
        <v>1063</v>
      </c>
      <c r="C573" s="267" t="s">
        <v>1064</v>
      </c>
      <c r="D573" s="193">
        <v>0</v>
      </c>
      <c r="E573" s="193">
        <v>0</v>
      </c>
      <c r="F573" s="44" t="str">
        <f t="shared" si="111"/>
        <v>-</v>
      </c>
    </row>
    <row r="574" spans="1:6" ht="12.75" customHeight="1" x14ac:dyDescent="0.2">
      <c r="A574" s="62">
        <v>5212</v>
      </c>
      <c r="B574" s="63" t="s">
        <v>1065</v>
      </c>
      <c r="C574" s="267" t="s">
        <v>1066</v>
      </c>
      <c r="D574" s="193">
        <v>0</v>
      </c>
      <c r="E574" s="193">
        <v>0</v>
      </c>
      <c r="F574" s="44" t="str">
        <f t="shared" si="111"/>
        <v>-</v>
      </c>
    </row>
    <row r="575" spans="1:6" ht="12.75" customHeight="1" x14ac:dyDescent="0.2">
      <c r="A575" s="62">
        <v>522</v>
      </c>
      <c r="B575" s="63" t="s">
        <v>1067</v>
      </c>
      <c r="C575" s="267" t="s">
        <v>1068</v>
      </c>
      <c r="D575" s="59">
        <f t="shared" ref="D575:E575" si="147">SUM(D576:D577)</f>
        <v>0</v>
      </c>
      <c r="E575" s="59">
        <f t="shared" si="147"/>
        <v>0</v>
      </c>
      <c r="F575" s="44" t="str">
        <f t="shared" si="111"/>
        <v>-</v>
      </c>
    </row>
    <row r="576" spans="1:6" ht="12.75" customHeight="1" x14ac:dyDescent="0.2">
      <c r="A576" s="62">
        <v>5221</v>
      </c>
      <c r="B576" s="63" t="s">
        <v>867</v>
      </c>
      <c r="C576" s="267" t="s">
        <v>1069</v>
      </c>
      <c r="D576" s="193">
        <v>0</v>
      </c>
      <c r="E576" s="193">
        <v>0</v>
      </c>
      <c r="F576" s="44" t="str">
        <f t="shared" si="111"/>
        <v>-</v>
      </c>
    </row>
    <row r="577" spans="1:6" ht="12.75" customHeight="1" x14ac:dyDescent="0.2">
      <c r="A577" s="62">
        <v>5222</v>
      </c>
      <c r="B577" s="63" t="s">
        <v>869</v>
      </c>
      <c r="C577" s="267" t="s">
        <v>1070</v>
      </c>
      <c r="D577" s="193">
        <v>0</v>
      </c>
      <c r="E577" s="193">
        <v>0</v>
      </c>
      <c r="F577" s="44" t="str">
        <f t="shared" si="111"/>
        <v>-</v>
      </c>
    </row>
    <row r="578" spans="1:6" ht="12.75" customHeight="1" x14ac:dyDescent="0.2">
      <c r="A578" s="62">
        <v>523</v>
      </c>
      <c r="B578" s="63" t="s">
        <v>1071</v>
      </c>
      <c r="C578" s="267" t="s">
        <v>1072</v>
      </c>
      <c r="D578" s="59">
        <f t="shared" ref="D578:E578" si="148">SUM(D579:D580)</f>
        <v>0</v>
      </c>
      <c r="E578" s="59">
        <f t="shared" si="148"/>
        <v>0</v>
      </c>
      <c r="F578" s="44" t="str">
        <f t="shared" si="111"/>
        <v>-</v>
      </c>
    </row>
    <row r="579" spans="1:6" ht="12.75" customHeight="1" x14ac:dyDescent="0.2">
      <c r="A579" s="62">
        <v>5231</v>
      </c>
      <c r="B579" s="63" t="s">
        <v>873</v>
      </c>
      <c r="C579" s="267" t="s">
        <v>1073</v>
      </c>
      <c r="D579" s="193">
        <v>0</v>
      </c>
      <c r="E579" s="193">
        <v>0</v>
      </c>
      <c r="F579" s="44" t="str">
        <f t="shared" si="111"/>
        <v>-</v>
      </c>
    </row>
    <row r="580" spans="1:6" ht="12.75" customHeight="1" x14ac:dyDescent="0.2">
      <c r="A580" s="62">
        <v>5232</v>
      </c>
      <c r="B580" s="63" t="s">
        <v>875</v>
      </c>
      <c r="C580" s="267" t="s">
        <v>1074</v>
      </c>
      <c r="D580" s="193">
        <v>0</v>
      </c>
      <c r="E580" s="193">
        <v>0</v>
      </c>
      <c r="F580" s="44" t="str">
        <f t="shared" si="111"/>
        <v>-</v>
      </c>
    </row>
    <row r="581" spans="1:6" ht="12.75" customHeight="1" x14ac:dyDescent="0.2">
      <c r="A581" s="62">
        <v>524</v>
      </c>
      <c r="B581" s="63" t="s">
        <v>1075</v>
      </c>
      <c r="C581" s="267" t="s">
        <v>1076</v>
      </c>
      <c r="D581" s="59">
        <f t="shared" ref="D581:E581" si="149">SUM(D582:D583)</f>
        <v>0</v>
      </c>
      <c r="E581" s="59">
        <f t="shared" si="149"/>
        <v>0</v>
      </c>
      <c r="F581" s="44" t="str">
        <f t="shared" si="111"/>
        <v>-</v>
      </c>
    </row>
    <row r="582" spans="1:6" ht="12.75" customHeight="1" x14ac:dyDescent="0.2">
      <c r="A582" s="271">
        <v>5241</v>
      </c>
      <c r="B582" s="63" t="s">
        <v>1077</v>
      </c>
      <c r="C582" s="272" t="s">
        <v>1078</v>
      </c>
      <c r="D582" s="193">
        <v>0</v>
      </c>
      <c r="E582" s="193">
        <v>0</v>
      </c>
      <c r="F582" s="44" t="str">
        <f t="shared" si="111"/>
        <v>-</v>
      </c>
    </row>
    <row r="583" spans="1:6" ht="12.75" customHeight="1" x14ac:dyDescent="0.2">
      <c r="A583" s="271">
        <v>5242</v>
      </c>
      <c r="B583" s="63" t="s">
        <v>989</v>
      </c>
      <c r="C583" s="272" t="s">
        <v>1079</v>
      </c>
      <c r="D583" s="193">
        <v>0</v>
      </c>
      <c r="E583" s="193">
        <v>0</v>
      </c>
      <c r="F583" s="44" t="str">
        <f t="shared" si="111"/>
        <v>-</v>
      </c>
    </row>
    <row r="584" spans="1:6" ht="24" x14ac:dyDescent="0.2">
      <c r="A584" s="62">
        <v>53</v>
      </c>
      <c r="B584" s="64" t="s">
        <v>3524</v>
      </c>
      <c r="C584" s="267" t="s">
        <v>1080</v>
      </c>
      <c r="D584" s="59">
        <f t="shared" ref="D584:E584" si="150">D585+D589+D591+D594</f>
        <v>0</v>
      </c>
      <c r="E584" s="59">
        <f t="shared" si="150"/>
        <v>0</v>
      </c>
      <c r="F584" s="44" t="str">
        <f t="shared" si="111"/>
        <v>-</v>
      </c>
    </row>
    <row r="585" spans="1:6" ht="24" x14ac:dyDescent="0.2">
      <c r="A585" s="62">
        <v>531</v>
      </c>
      <c r="B585" s="181" t="s">
        <v>3525</v>
      </c>
      <c r="C585" s="267" t="s">
        <v>1081</v>
      </c>
      <c r="D585" s="59">
        <f t="shared" ref="D585:E585" si="151">SUM(D586:D588)</f>
        <v>0</v>
      </c>
      <c r="E585" s="59">
        <f t="shared" si="151"/>
        <v>0</v>
      </c>
      <c r="F585" s="44" t="str">
        <f t="shared" si="111"/>
        <v>-</v>
      </c>
    </row>
    <row r="586" spans="1:6" ht="12.75" customHeight="1" x14ac:dyDescent="0.2">
      <c r="A586" s="62">
        <v>5312</v>
      </c>
      <c r="B586" s="64" t="s">
        <v>886</v>
      </c>
      <c r="C586" s="267" t="s">
        <v>1082</v>
      </c>
      <c r="D586" s="193">
        <v>0</v>
      </c>
      <c r="E586" s="193">
        <v>0</v>
      </c>
      <c r="F586" s="44" t="str">
        <f t="shared" si="111"/>
        <v>-</v>
      </c>
    </row>
    <row r="587" spans="1:6" ht="12.75" customHeight="1" x14ac:dyDescent="0.2">
      <c r="A587" s="62">
        <v>5313</v>
      </c>
      <c r="B587" s="64" t="s">
        <v>888</v>
      </c>
      <c r="C587" s="267" t="s">
        <v>1083</v>
      </c>
      <c r="D587" s="193">
        <v>0</v>
      </c>
      <c r="E587" s="193">
        <v>0</v>
      </c>
      <c r="F587" s="44" t="str">
        <f t="shared" si="111"/>
        <v>-</v>
      </c>
    </row>
    <row r="588" spans="1:6" ht="12.75" customHeight="1" x14ac:dyDescent="0.2">
      <c r="A588" s="62">
        <v>5314</v>
      </c>
      <c r="B588" s="64" t="s">
        <v>890</v>
      </c>
      <c r="C588" s="267" t="s">
        <v>1084</v>
      </c>
      <c r="D588" s="193">
        <v>0</v>
      </c>
      <c r="E588" s="193">
        <v>0</v>
      </c>
      <c r="F588" s="44" t="str">
        <f t="shared" si="111"/>
        <v>-</v>
      </c>
    </row>
    <row r="589" spans="1:6" ht="24" x14ac:dyDescent="0.2">
      <c r="A589" s="62">
        <v>532</v>
      </c>
      <c r="B589" s="64" t="s">
        <v>3526</v>
      </c>
      <c r="C589" s="267" t="s">
        <v>1085</v>
      </c>
      <c r="D589" s="59">
        <f t="shared" ref="D589:E589" si="152">D590</f>
        <v>0</v>
      </c>
      <c r="E589" s="59">
        <f t="shared" si="152"/>
        <v>0</v>
      </c>
      <c r="F589" s="44" t="str">
        <f t="shared" si="111"/>
        <v>-</v>
      </c>
    </row>
    <row r="590" spans="1:6" ht="12.75" customHeight="1" x14ac:dyDescent="0.2">
      <c r="A590" s="62">
        <v>5321</v>
      </c>
      <c r="B590" s="64" t="s">
        <v>1086</v>
      </c>
      <c r="C590" s="267" t="s">
        <v>1087</v>
      </c>
      <c r="D590" s="193">
        <v>0</v>
      </c>
      <c r="E590" s="193">
        <v>0</v>
      </c>
      <c r="F590" s="44" t="str">
        <f t="shared" si="111"/>
        <v>-</v>
      </c>
    </row>
    <row r="591" spans="1:6" ht="24" x14ac:dyDescent="0.2">
      <c r="A591" s="62">
        <v>533</v>
      </c>
      <c r="B591" s="64" t="s">
        <v>3527</v>
      </c>
      <c r="C591" s="267" t="s">
        <v>1088</v>
      </c>
      <c r="D591" s="59">
        <f t="shared" ref="D591:E591" si="153">SUM(D592:D593)</f>
        <v>0</v>
      </c>
      <c r="E591" s="59">
        <f t="shared" si="153"/>
        <v>0</v>
      </c>
      <c r="F591" s="44" t="str">
        <f t="shared" si="111"/>
        <v>-</v>
      </c>
    </row>
    <row r="592" spans="1:6" ht="24" x14ac:dyDescent="0.2">
      <c r="A592" s="62">
        <v>5331</v>
      </c>
      <c r="B592" s="181" t="s">
        <v>1089</v>
      </c>
      <c r="C592" s="267" t="s">
        <v>1090</v>
      </c>
      <c r="D592" s="193">
        <v>0</v>
      </c>
      <c r="E592" s="193">
        <v>0</v>
      </c>
      <c r="F592" s="44" t="str">
        <f t="shared" si="111"/>
        <v>-</v>
      </c>
    </row>
    <row r="593" spans="1:6" ht="12.75" customHeight="1" x14ac:dyDescent="0.2">
      <c r="A593" s="62">
        <v>5332</v>
      </c>
      <c r="B593" s="64" t="s">
        <v>1091</v>
      </c>
      <c r="C593" s="267" t="s">
        <v>1092</v>
      </c>
      <c r="D593" s="193">
        <v>0</v>
      </c>
      <c r="E593" s="193">
        <v>0</v>
      </c>
      <c r="F593" s="44" t="str">
        <f t="shared" si="111"/>
        <v>-</v>
      </c>
    </row>
    <row r="594" spans="1:6" ht="24" x14ac:dyDescent="0.2">
      <c r="A594" s="271">
        <v>534</v>
      </c>
      <c r="B594" s="64" t="s">
        <v>3528</v>
      </c>
      <c r="C594" s="272" t="s">
        <v>1093</v>
      </c>
      <c r="D594" s="59">
        <f t="shared" ref="D594:E594" si="154">SUM(D595:D596)</f>
        <v>0</v>
      </c>
      <c r="E594" s="59">
        <f t="shared" si="154"/>
        <v>0</v>
      </c>
      <c r="F594" s="44" t="str">
        <f t="shared" si="111"/>
        <v>-</v>
      </c>
    </row>
    <row r="595" spans="1:6" ht="12.75" customHeight="1" x14ac:dyDescent="0.2">
      <c r="A595" s="62">
        <v>5341</v>
      </c>
      <c r="B595" s="63" t="s">
        <v>1094</v>
      </c>
      <c r="C595" s="267" t="s">
        <v>1095</v>
      </c>
      <c r="D595" s="193">
        <v>0</v>
      </c>
      <c r="E595" s="193">
        <v>0</v>
      </c>
      <c r="F595" s="44" t="str">
        <f t="shared" si="111"/>
        <v>-</v>
      </c>
    </row>
    <row r="596" spans="1:6" ht="12.75" customHeight="1" x14ac:dyDescent="0.2">
      <c r="A596" s="62">
        <v>5342</v>
      </c>
      <c r="B596" s="63" t="s">
        <v>903</v>
      </c>
      <c r="C596" s="267" t="s">
        <v>1096</v>
      </c>
      <c r="D596" s="193">
        <v>0</v>
      </c>
      <c r="E596" s="193">
        <v>0</v>
      </c>
      <c r="F596" s="44" t="str">
        <f t="shared" si="111"/>
        <v>-</v>
      </c>
    </row>
    <row r="597" spans="1:6" ht="24" x14ac:dyDescent="0.2">
      <c r="A597" s="62">
        <v>54</v>
      </c>
      <c r="B597" s="182" t="s">
        <v>1097</v>
      </c>
      <c r="C597" s="267" t="s">
        <v>1098</v>
      </c>
      <c r="D597" s="59">
        <f t="shared" ref="D597:E597" si="155">D598+D603+D607+D609+D616+D621</f>
        <v>0</v>
      </c>
      <c r="E597" s="59">
        <f t="shared" si="155"/>
        <v>0</v>
      </c>
      <c r="F597" s="44" t="str">
        <f t="shared" si="111"/>
        <v>-</v>
      </c>
    </row>
    <row r="598" spans="1:6" ht="24" x14ac:dyDescent="0.2">
      <c r="A598" s="62">
        <v>541</v>
      </c>
      <c r="B598" s="63" t="s">
        <v>1099</v>
      </c>
      <c r="C598" s="267" t="s">
        <v>1100</v>
      </c>
      <c r="D598" s="59">
        <f t="shared" ref="D598:E598" si="156">SUM(D599:D602)</f>
        <v>0</v>
      </c>
      <c r="E598" s="59">
        <f t="shared" si="156"/>
        <v>0</v>
      </c>
      <c r="F598" s="44" t="str">
        <f t="shared" si="111"/>
        <v>-</v>
      </c>
    </row>
    <row r="599" spans="1:6" ht="12.75" customHeight="1" x14ac:dyDescent="0.2">
      <c r="A599" s="62">
        <v>5413</v>
      </c>
      <c r="B599" s="63" t="s">
        <v>1101</v>
      </c>
      <c r="C599" s="267" t="s">
        <v>1102</v>
      </c>
      <c r="D599" s="193">
        <v>0</v>
      </c>
      <c r="E599" s="193">
        <v>0</v>
      </c>
      <c r="F599" s="44" t="str">
        <f t="shared" si="111"/>
        <v>-</v>
      </c>
    </row>
    <row r="600" spans="1:6" ht="12.75" customHeight="1" x14ac:dyDescent="0.2">
      <c r="A600" s="62">
        <v>5414</v>
      </c>
      <c r="B600" s="63" t="s">
        <v>1103</v>
      </c>
      <c r="C600" s="267" t="s">
        <v>1104</v>
      </c>
      <c r="D600" s="193">
        <v>0</v>
      </c>
      <c r="E600" s="193">
        <v>0</v>
      </c>
      <c r="F600" s="44" t="str">
        <f t="shared" si="111"/>
        <v>-</v>
      </c>
    </row>
    <row r="601" spans="1:6" ht="12.75" customHeight="1" x14ac:dyDescent="0.2">
      <c r="A601" s="62">
        <v>5415</v>
      </c>
      <c r="B601" s="63" t="s">
        <v>1105</v>
      </c>
      <c r="C601" s="267" t="s">
        <v>1106</v>
      </c>
      <c r="D601" s="193">
        <v>0</v>
      </c>
      <c r="E601" s="193">
        <v>0</v>
      </c>
      <c r="F601" s="44" t="str">
        <f t="shared" si="111"/>
        <v>-</v>
      </c>
    </row>
    <row r="602" spans="1:6" ht="12.75" customHeight="1" x14ac:dyDescent="0.2">
      <c r="A602" s="62">
        <v>5416</v>
      </c>
      <c r="B602" s="63" t="s">
        <v>1107</v>
      </c>
      <c r="C602" s="267" t="s">
        <v>1108</v>
      </c>
      <c r="D602" s="193">
        <v>0</v>
      </c>
      <c r="E602" s="193">
        <v>0</v>
      </c>
      <c r="F602" s="44" t="str">
        <f t="shared" si="111"/>
        <v>-</v>
      </c>
    </row>
    <row r="603" spans="1:6" ht="24" x14ac:dyDescent="0.2">
      <c r="A603" s="62">
        <v>542</v>
      </c>
      <c r="B603" s="63" t="s">
        <v>1109</v>
      </c>
      <c r="C603" s="267" t="s">
        <v>1110</v>
      </c>
      <c r="D603" s="59">
        <f t="shared" ref="D603:E603" si="157">SUM(D604:D606)</f>
        <v>0</v>
      </c>
      <c r="E603" s="59">
        <f t="shared" si="157"/>
        <v>0</v>
      </c>
      <c r="F603" s="44" t="str">
        <f t="shared" si="111"/>
        <v>-</v>
      </c>
    </row>
    <row r="604" spans="1:6" ht="12.75" customHeight="1" x14ac:dyDescent="0.2">
      <c r="A604" s="62">
        <v>5422</v>
      </c>
      <c r="B604" s="63" t="s">
        <v>1111</v>
      </c>
      <c r="C604" s="267" t="s">
        <v>1112</v>
      </c>
      <c r="D604" s="193">
        <v>0</v>
      </c>
      <c r="E604" s="193">
        <v>0</v>
      </c>
      <c r="F604" s="44" t="str">
        <f t="shared" si="111"/>
        <v>-</v>
      </c>
    </row>
    <row r="605" spans="1:6" ht="24" x14ac:dyDescent="0.2">
      <c r="A605" s="62">
        <v>5423</v>
      </c>
      <c r="B605" s="63" t="s">
        <v>1113</v>
      </c>
      <c r="C605" s="267" t="s">
        <v>1114</v>
      </c>
      <c r="D605" s="193">
        <v>0</v>
      </c>
      <c r="E605" s="193">
        <v>0</v>
      </c>
      <c r="F605" s="44" t="str">
        <f t="shared" si="111"/>
        <v>-</v>
      </c>
    </row>
    <row r="606" spans="1:6" ht="24" x14ac:dyDescent="0.2">
      <c r="A606" s="62">
        <v>5424</v>
      </c>
      <c r="B606" s="63" t="s">
        <v>1115</v>
      </c>
      <c r="C606" s="267" t="s">
        <v>1116</v>
      </c>
      <c r="D606" s="193">
        <v>0</v>
      </c>
      <c r="E606" s="193">
        <v>0</v>
      </c>
      <c r="F606" s="44" t="str">
        <f t="shared" si="111"/>
        <v>-</v>
      </c>
    </row>
    <row r="607" spans="1:6" ht="24" x14ac:dyDescent="0.2">
      <c r="A607" s="62">
        <v>543</v>
      </c>
      <c r="B607" s="63" t="s">
        <v>1117</v>
      </c>
      <c r="C607" s="267" t="s">
        <v>1118</v>
      </c>
      <c r="D607" s="59">
        <f t="shared" ref="D607:E607" si="158">D608</f>
        <v>0</v>
      </c>
      <c r="E607" s="59">
        <f t="shared" si="158"/>
        <v>0</v>
      </c>
      <c r="F607" s="44" t="str">
        <f t="shared" si="111"/>
        <v>-</v>
      </c>
    </row>
    <row r="608" spans="1:6" ht="12.75" customHeight="1" x14ac:dyDescent="0.2">
      <c r="A608" s="62">
        <v>5431</v>
      </c>
      <c r="B608" s="63" t="s">
        <v>1119</v>
      </c>
      <c r="C608" s="267" t="s">
        <v>1120</v>
      </c>
      <c r="D608" s="193">
        <v>0</v>
      </c>
      <c r="E608" s="193">
        <v>0</v>
      </c>
      <c r="F608" s="44" t="str">
        <f t="shared" si="111"/>
        <v>-</v>
      </c>
    </row>
    <row r="609" spans="1:6" ht="24" x14ac:dyDescent="0.2">
      <c r="A609" s="62">
        <v>544</v>
      </c>
      <c r="B609" s="63" t="s">
        <v>1121</v>
      </c>
      <c r="C609" s="267" t="s">
        <v>1122</v>
      </c>
      <c r="D609" s="59">
        <f t="shared" ref="D609:E609" si="159">SUM(D610:D615)</f>
        <v>0</v>
      </c>
      <c r="E609" s="59">
        <f t="shared" si="159"/>
        <v>0</v>
      </c>
      <c r="F609" s="44" t="str">
        <f t="shared" si="111"/>
        <v>-</v>
      </c>
    </row>
    <row r="610" spans="1:6" ht="24" x14ac:dyDescent="0.2">
      <c r="A610" s="62">
        <v>5443</v>
      </c>
      <c r="B610" s="63" t="s">
        <v>1123</v>
      </c>
      <c r="C610" s="267" t="s">
        <v>1124</v>
      </c>
      <c r="D610" s="193">
        <v>0</v>
      </c>
      <c r="E610" s="193">
        <v>0</v>
      </c>
      <c r="F610" s="44" t="str">
        <f t="shared" si="111"/>
        <v>-</v>
      </c>
    </row>
    <row r="611" spans="1:6" ht="24" x14ac:dyDescent="0.2">
      <c r="A611" s="62">
        <v>5444</v>
      </c>
      <c r="B611" s="182" t="s">
        <v>1125</v>
      </c>
      <c r="C611" s="267" t="s">
        <v>1126</v>
      </c>
      <c r="D611" s="193">
        <v>0</v>
      </c>
      <c r="E611" s="193">
        <v>0</v>
      </c>
      <c r="F611" s="44" t="str">
        <f t="shared" si="111"/>
        <v>-</v>
      </c>
    </row>
    <row r="612" spans="1:6" ht="24" x14ac:dyDescent="0.2">
      <c r="A612" s="271">
        <v>5445</v>
      </c>
      <c r="B612" s="63" t="s">
        <v>1127</v>
      </c>
      <c r="C612" s="272" t="s">
        <v>1128</v>
      </c>
      <c r="D612" s="193">
        <v>0</v>
      </c>
      <c r="E612" s="193">
        <v>0</v>
      </c>
      <c r="F612" s="44" t="str">
        <f t="shared" si="111"/>
        <v>-</v>
      </c>
    </row>
    <row r="613" spans="1:6" ht="12.75" customHeight="1" x14ac:dyDescent="0.2">
      <c r="A613" s="62">
        <v>5446</v>
      </c>
      <c r="B613" s="63" t="s">
        <v>1129</v>
      </c>
      <c r="C613" s="267" t="s">
        <v>1130</v>
      </c>
      <c r="D613" s="193">
        <v>0</v>
      </c>
      <c r="E613" s="193">
        <v>0</v>
      </c>
      <c r="F613" s="44" t="str">
        <f t="shared" si="111"/>
        <v>-</v>
      </c>
    </row>
    <row r="614" spans="1:6" ht="12.75" customHeight="1" x14ac:dyDescent="0.2">
      <c r="A614" s="62">
        <v>5447</v>
      </c>
      <c r="B614" s="63" t="s">
        <v>1131</v>
      </c>
      <c r="C614" s="267" t="s">
        <v>1132</v>
      </c>
      <c r="D614" s="193">
        <v>0</v>
      </c>
      <c r="E614" s="193">
        <v>0</v>
      </c>
      <c r="F614" s="44" t="str">
        <f t="shared" si="111"/>
        <v>-</v>
      </c>
    </row>
    <row r="615" spans="1:6" ht="24" x14ac:dyDescent="0.2">
      <c r="A615" s="62">
        <v>5448</v>
      </c>
      <c r="B615" s="63" t="s">
        <v>1133</v>
      </c>
      <c r="C615" s="267" t="s">
        <v>1134</v>
      </c>
      <c r="D615" s="193">
        <v>0</v>
      </c>
      <c r="E615" s="193">
        <v>0</v>
      </c>
      <c r="F615" s="44" t="str">
        <f t="shared" si="111"/>
        <v>-</v>
      </c>
    </row>
    <row r="616" spans="1:6" ht="24" x14ac:dyDescent="0.2">
      <c r="A616" s="62">
        <v>545</v>
      </c>
      <c r="B616" s="63" t="s">
        <v>1135</v>
      </c>
      <c r="C616" s="267" t="s">
        <v>1136</v>
      </c>
      <c r="D616" s="59">
        <f t="shared" ref="D616:E616" si="160">SUM(D617:D620)</f>
        <v>0</v>
      </c>
      <c r="E616" s="59">
        <f t="shared" si="160"/>
        <v>0</v>
      </c>
      <c r="F616" s="44" t="str">
        <f t="shared" si="111"/>
        <v>-</v>
      </c>
    </row>
    <row r="617" spans="1:6" ht="24" x14ac:dyDescent="0.2">
      <c r="A617" s="62">
        <v>5453</v>
      </c>
      <c r="B617" s="182" t="s">
        <v>1137</v>
      </c>
      <c r="C617" s="267" t="s">
        <v>1138</v>
      </c>
      <c r="D617" s="193">
        <v>0</v>
      </c>
      <c r="E617" s="193">
        <v>0</v>
      </c>
      <c r="F617" s="44" t="str">
        <f t="shared" si="111"/>
        <v>-</v>
      </c>
    </row>
    <row r="618" spans="1:6" ht="12.75" customHeight="1" x14ac:dyDescent="0.2">
      <c r="A618" s="62">
        <v>5454</v>
      </c>
      <c r="B618" s="63" t="s">
        <v>1139</v>
      </c>
      <c r="C618" s="267" t="s">
        <v>1140</v>
      </c>
      <c r="D618" s="193">
        <v>0</v>
      </c>
      <c r="E618" s="193">
        <v>0</v>
      </c>
      <c r="F618" s="44" t="str">
        <f t="shared" si="111"/>
        <v>-</v>
      </c>
    </row>
    <row r="619" spans="1:6" ht="12.75" customHeight="1" x14ac:dyDescent="0.2">
      <c r="A619" s="62">
        <v>5455</v>
      </c>
      <c r="B619" s="63" t="s">
        <v>1141</v>
      </c>
      <c r="C619" s="267" t="s">
        <v>1142</v>
      </c>
      <c r="D619" s="193">
        <v>0</v>
      </c>
      <c r="E619" s="193">
        <v>0</v>
      </c>
      <c r="F619" s="44" t="str">
        <f t="shared" si="111"/>
        <v>-</v>
      </c>
    </row>
    <row r="620" spans="1:6" ht="12.75" customHeight="1" x14ac:dyDescent="0.2">
      <c r="A620" s="62">
        <v>5456</v>
      </c>
      <c r="B620" s="63" t="s">
        <v>1143</v>
      </c>
      <c r="C620" s="267" t="s">
        <v>1144</v>
      </c>
      <c r="D620" s="193">
        <v>0</v>
      </c>
      <c r="E620" s="193">
        <v>0</v>
      </c>
      <c r="F620" s="44" t="str">
        <f t="shared" si="111"/>
        <v>-</v>
      </c>
    </row>
    <row r="621" spans="1:6" ht="24" x14ac:dyDescent="0.2">
      <c r="A621" s="62">
        <v>547</v>
      </c>
      <c r="B621" s="63" t="s">
        <v>1145</v>
      </c>
      <c r="C621" s="267" t="s">
        <v>1146</v>
      </c>
      <c r="D621" s="59">
        <f t="shared" ref="D621:E621" si="161">SUM(D622:D628)</f>
        <v>0</v>
      </c>
      <c r="E621" s="59">
        <f t="shared" si="161"/>
        <v>0</v>
      </c>
      <c r="F621" s="44" t="str">
        <f t="shared" si="111"/>
        <v>-</v>
      </c>
    </row>
    <row r="622" spans="1:6" ht="12.75" customHeight="1" x14ac:dyDescent="0.2">
      <c r="A622" s="62">
        <v>5471</v>
      </c>
      <c r="B622" s="63" t="s">
        <v>1147</v>
      </c>
      <c r="C622" s="267" t="s">
        <v>1148</v>
      </c>
      <c r="D622" s="193">
        <v>0</v>
      </c>
      <c r="E622" s="193">
        <v>0</v>
      </c>
      <c r="F622" s="44" t="str">
        <f t="shared" si="111"/>
        <v>-</v>
      </c>
    </row>
    <row r="623" spans="1:6" ht="12.75" customHeight="1" x14ac:dyDescent="0.2">
      <c r="A623" s="62">
        <v>5472</v>
      </c>
      <c r="B623" s="63" t="s">
        <v>1149</v>
      </c>
      <c r="C623" s="267" t="s">
        <v>1150</v>
      </c>
      <c r="D623" s="193">
        <v>0</v>
      </c>
      <c r="E623" s="193">
        <v>0</v>
      </c>
      <c r="F623" s="44" t="str">
        <f t="shared" si="111"/>
        <v>-</v>
      </c>
    </row>
    <row r="624" spans="1:6" ht="12.75" customHeight="1" x14ac:dyDescent="0.2">
      <c r="A624" s="62">
        <v>5473</v>
      </c>
      <c r="B624" s="63" t="s">
        <v>1151</v>
      </c>
      <c r="C624" s="267" t="s">
        <v>1152</v>
      </c>
      <c r="D624" s="193">
        <v>0</v>
      </c>
      <c r="E624" s="193">
        <v>0</v>
      </c>
      <c r="F624" s="44" t="str">
        <f t="shared" si="111"/>
        <v>-</v>
      </c>
    </row>
    <row r="625" spans="1:6" ht="12.75" customHeight="1" x14ac:dyDescent="0.2">
      <c r="A625" s="62">
        <v>5474</v>
      </c>
      <c r="B625" s="63" t="s">
        <v>1153</v>
      </c>
      <c r="C625" s="267" t="s">
        <v>1154</v>
      </c>
      <c r="D625" s="193">
        <v>0</v>
      </c>
      <c r="E625" s="193">
        <v>0</v>
      </c>
      <c r="F625" s="44" t="str">
        <f t="shared" si="111"/>
        <v>-</v>
      </c>
    </row>
    <row r="626" spans="1:6" ht="12.75" customHeight="1" x14ac:dyDescent="0.2">
      <c r="A626" s="62">
        <v>5475</v>
      </c>
      <c r="B626" s="63" t="s">
        <v>1155</v>
      </c>
      <c r="C626" s="267" t="s">
        <v>1156</v>
      </c>
      <c r="D626" s="193">
        <v>0</v>
      </c>
      <c r="E626" s="193">
        <v>0</v>
      </c>
      <c r="F626" s="44" t="str">
        <f t="shared" si="111"/>
        <v>-</v>
      </c>
    </row>
    <row r="627" spans="1:6" ht="24" x14ac:dyDescent="0.2">
      <c r="A627" s="62">
        <v>5476</v>
      </c>
      <c r="B627" s="63" t="s">
        <v>1157</v>
      </c>
      <c r="C627" s="267" t="s">
        <v>1158</v>
      </c>
      <c r="D627" s="193">
        <v>0</v>
      </c>
      <c r="E627" s="193">
        <v>0</v>
      </c>
      <c r="F627" s="44" t="str">
        <f t="shared" si="111"/>
        <v>-</v>
      </c>
    </row>
    <row r="628" spans="1:6" ht="24" x14ac:dyDescent="0.2">
      <c r="A628" s="69">
        <v>5477</v>
      </c>
      <c r="B628" s="64" t="s">
        <v>3529</v>
      </c>
      <c r="C628" s="301" t="s">
        <v>1159</v>
      </c>
      <c r="D628" s="191">
        <v>0</v>
      </c>
      <c r="E628" s="191">
        <v>0</v>
      </c>
      <c r="F628" s="70" t="str">
        <f t="shared" si="111"/>
        <v>-</v>
      </c>
    </row>
    <row r="629" spans="1:6" ht="24" x14ac:dyDescent="0.2">
      <c r="A629" s="62">
        <v>55</v>
      </c>
      <c r="B629" s="64" t="s">
        <v>3530</v>
      </c>
      <c r="C629" s="267" t="s">
        <v>1160</v>
      </c>
      <c r="D629" s="59">
        <f t="shared" ref="D629:E629" si="162">D630+D633+D636</f>
        <v>0</v>
      </c>
      <c r="E629" s="59">
        <f t="shared" si="162"/>
        <v>0</v>
      </c>
      <c r="F629" s="44" t="str">
        <f t="shared" si="111"/>
        <v>-</v>
      </c>
    </row>
    <row r="630" spans="1:6" ht="12.75" customHeight="1" x14ac:dyDescent="0.2">
      <c r="A630" s="62">
        <v>551</v>
      </c>
      <c r="B630" s="63" t="s">
        <v>1161</v>
      </c>
      <c r="C630" s="267" t="s">
        <v>1162</v>
      </c>
      <c r="D630" s="59">
        <f t="shared" ref="D630:E630" si="163">SUM(D631:D632)</f>
        <v>0</v>
      </c>
      <c r="E630" s="59">
        <f t="shared" si="163"/>
        <v>0</v>
      </c>
      <c r="F630" s="44" t="str">
        <f t="shared" si="111"/>
        <v>-</v>
      </c>
    </row>
    <row r="631" spans="1:6" ht="12.75" customHeight="1" x14ac:dyDescent="0.2">
      <c r="A631" s="62">
        <v>5511</v>
      </c>
      <c r="B631" s="63" t="s">
        <v>1163</v>
      </c>
      <c r="C631" s="267" t="s">
        <v>1164</v>
      </c>
      <c r="D631" s="193">
        <v>0</v>
      </c>
      <c r="E631" s="193">
        <v>0</v>
      </c>
      <c r="F631" s="44" t="str">
        <f t="shared" si="111"/>
        <v>-</v>
      </c>
    </row>
    <row r="632" spans="1:6" ht="12.75" customHeight="1" x14ac:dyDescent="0.2">
      <c r="A632" s="62">
        <v>5512</v>
      </c>
      <c r="B632" s="63" t="s">
        <v>1165</v>
      </c>
      <c r="C632" s="267" t="s">
        <v>1166</v>
      </c>
      <c r="D632" s="193">
        <v>0</v>
      </c>
      <c r="E632" s="193">
        <v>0</v>
      </c>
      <c r="F632" s="44" t="str">
        <f t="shared" si="111"/>
        <v>-</v>
      </c>
    </row>
    <row r="633" spans="1:6" ht="12.75" customHeight="1" x14ac:dyDescent="0.2">
      <c r="A633" s="62">
        <v>552</v>
      </c>
      <c r="B633" s="63" t="s">
        <v>1167</v>
      </c>
      <c r="C633" s="267" t="s">
        <v>1168</v>
      </c>
      <c r="D633" s="59">
        <f t="shared" ref="D633:E633" si="164">SUM(D634:D635)</f>
        <v>0</v>
      </c>
      <c r="E633" s="59">
        <f t="shared" si="164"/>
        <v>0</v>
      </c>
      <c r="F633" s="44" t="str">
        <f t="shared" si="111"/>
        <v>-</v>
      </c>
    </row>
    <row r="634" spans="1:6" ht="12.75" customHeight="1" x14ac:dyDescent="0.2">
      <c r="A634" s="62">
        <v>5521</v>
      </c>
      <c r="B634" s="63" t="s">
        <v>1169</v>
      </c>
      <c r="C634" s="267" t="s">
        <v>1170</v>
      </c>
      <c r="D634" s="193">
        <v>0</v>
      </c>
      <c r="E634" s="193">
        <v>0</v>
      </c>
      <c r="F634" s="44" t="str">
        <f t="shared" si="111"/>
        <v>-</v>
      </c>
    </row>
    <row r="635" spans="1:6" ht="12.75" customHeight="1" x14ac:dyDescent="0.2">
      <c r="A635" s="62">
        <v>5522</v>
      </c>
      <c r="B635" s="63" t="s">
        <v>1171</v>
      </c>
      <c r="C635" s="267" t="s">
        <v>1172</v>
      </c>
      <c r="D635" s="193">
        <v>0</v>
      </c>
      <c r="E635" s="193">
        <v>0</v>
      </c>
      <c r="F635" s="44" t="str">
        <f t="shared" si="111"/>
        <v>-</v>
      </c>
    </row>
    <row r="636" spans="1:6" ht="24" x14ac:dyDescent="0.2">
      <c r="A636" s="62">
        <v>553</v>
      </c>
      <c r="B636" s="63" t="s">
        <v>1173</v>
      </c>
      <c r="C636" s="267" t="s">
        <v>1174</v>
      </c>
      <c r="D636" s="59">
        <f t="shared" ref="D636:E636" si="165">SUM(D637:D638)</f>
        <v>0</v>
      </c>
      <c r="E636" s="59">
        <f t="shared" si="165"/>
        <v>0</v>
      </c>
      <c r="F636" s="44" t="str">
        <f t="shared" si="111"/>
        <v>-</v>
      </c>
    </row>
    <row r="637" spans="1:6" ht="12.75" customHeight="1" x14ac:dyDescent="0.2">
      <c r="A637" s="62">
        <v>5531</v>
      </c>
      <c r="B637" s="182" t="s">
        <v>1175</v>
      </c>
      <c r="C637" s="267" t="s">
        <v>1176</v>
      </c>
      <c r="D637" s="193">
        <v>0</v>
      </c>
      <c r="E637" s="193">
        <v>0</v>
      </c>
      <c r="F637" s="44" t="str">
        <f t="shared" si="111"/>
        <v>-</v>
      </c>
    </row>
    <row r="638" spans="1:6" ht="12.75" customHeight="1" x14ac:dyDescent="0.2">
      <c r="A638" s="62">
        <v>5532</v>
      </c>
      <c r="B638" s="63" t="s">
        <v>1177</v>
      </c>
      <c r="C638" s="267" t="s">
        <v>1178</v>
      </c>
      <c r="D638" s="193">
        <v>0</v>
      </c>
      <c r="E638" s="193">
        <v>0</v>
      </c>
      <c r="F638" s="44" t="str">
        <f t="shared" si="111"/>
        <v>-</v>
      </c>
    </row>
    <row r="639" spans="1:6" ht="12.75" customHeight="1" x14ac:dyDescent="0.2">
      <c r="A639" s="62" t="s">
        <v>555</v>
      </c>
      <c r="B639" s="63" t="s">
        <v>1179</v>
      </c>
      <c r="C639" s="267" t="s">
        <v>1180</v>
      </c>
      <c r="D639" s="59">
        <f>IF(D430-D535&gt;=0,D430-D535,0)</f>
        <v>0</v>
      </c>
      <c r="E639" s="59">
        <f>IF(E430-E535&gt;=0,E430-E535,0)</f>
        <v>0</v>
      </c>
      <c r="F639" s="44" t="str">
        <f t="shared" si="111"/>
        <v>-</v>
      </c>
    </row>
    <row r="640" spans="1:6" ht="12.75" customHeight="1" x14ac:dyDescent="0.2">
      <c r="A640" s="62" t="s">
        <v>555</v>
      </c>
      <c r="B640" s="63" t="s">
        <v>1181</v>
      </c>
      <c r="C640" s="267" t="s">
        <v>1182</v>
      </c>
      <c r="D640" s="59">
        <f>IF(D535-D430&gt;=0,D535-D430,0)</f>
        <v>0</v>
      </c>
      <c r="E640" s="59">
        <f>IF(E535-E430&gt;=0,E535-E430,0)</f>
        <v>0</v>
      </c>
      <c r="F640" s="44" t="str">
        <f t="shared" si="111"/>
        <v>-</v>
      </c>
    </row>
    <row r="641" spans="1:6" ht="12.75" customHeight="1" x14ac:dyDescent="0.2">
      <c r="A641" s="62">
        <v>92213</v>
      </c>
      <c r="B641" s="63" t="s">
        <v>1183</v>
      </c>
      <c r="C641" s="267" t="s">
        <v>1184</v>
      </c>
      <c r="D641" s="193">
        <v>0</v>
      </c>
      <c r="E641" s="193">
        <v>0</v>
      </c>
      <c r="F641" s="44" t="str">
        <f t="shared" si="111"/>
        <v>-</v>
      </c>
    </row>
    <row r="642" spans="1:6" ht="12.75" customHeight="1" x14ac:dyDescent="0.2">
      <c r="A642" s="62">
        <v>92223</v>
      </c>
      <c r="B642" s="63" t="s">
        <v>1185</v>
      </c>
      <c r="C642" s="267" t="s">
        <v>1186</v>
      </c>
      <c r="D642" s="193">
        <v>0</v>
      </c>
      <c r="E642" s="193">
        <v>0</v>
      </c>
      <c r="F642" s="44" t="str">
        <f t="shared" si="111"/>
        <v>-</v>
      </c>
    </row>
    <row r="643" spans="1:6" ht="12.75" customHeight="1" x14ac:dyDescent="0.2">
      <c r="A643" s="62" t="s">
        <v>555</v>
      </c>
      <c r="B643" s="63" t="s">
        <v>1187</v>
      </c>
      <c r="C643" s="267" t="s">
        <v>1188</v>
      </c>
      <c r="D643" s="59">
        <f>D422+D430</f>
        <v>3208670.2800000003</v>
      </c>
      <c r="E643" s="59">
        <f>E422+E430</f>
        <v>2721866.1899999995</v>
      </c>
      <c r="F643" s="44">
        <f t="shared" si="111"/>
        <v>84.828478855110006</v>
      </c>
    </row>
    <row r="644" spans="1:6" ht="12.75" customHeight="1" x14ac:dyDescent="0.2">
      <c r="A644" s="62" t="s">
        <v>555</v>
      </c>
      <c r="B644" s="63" t="s">
        <v>1189</v>
      </c>
      <c r="C644" s="267" t="s">
        <v>1190</v>
      </c>
      <c r="D644" s="59">
        <f>D423+D535</f>
        <v>2613596.5999999996</v>
      </c>
      <c r="E644" s="59">
        <f>E423+E535</f>
        <v>2942434.8999999994</v>
      </c>
      <c r="F644" s="44">
        <f t="shared" si="111"/>
        <v>112.58183072322636</v>
      </c>
    </row>
    <row r="645" spans="1:6" ht="12.75" customHeight="1" x14ac:dyDescent="0.2">
      <c r="A645" s="62" t="s">
        <v>555</v>
      </c>
      <c r="B645" s="63" t="s">
        <v>1191</v>
      </c>
      <c r="C645" s="267" t="s">
        <v>1192</v>
      </c>
      <c r="D645" s="59">
        <f t="shared" ref="D645:E645" si="166">IF(D643&gt;=D644,D643-D644,0)</f>
        <v>595073.68000000063</v>
      </c>
      <c r="E645" s="59">
        <f t="shared" si="166"/>
        <v>0</v>
      </c>
      <c r="F645" s="44">
        <f t="shared" si="111"/>
        <v>0</v>
      </c>
    </row>
    <row r="646" spans="1:6" ht="12.75" customHeight="1" x14ac:dyDescent="0.2">
      <c r="A646" s="62" t="s">
        <v>555</v>
      </c>
      <c r="B646" s="63" t="s">
        <v>1193</v>
      </c>
      <c r="C646" s="267" t="s">
        <v>1194</v>
      </c>
      <c r="D646" s="59">
        <f t="shared" ref="D646:E646" si="167">IF(D644&gt;=D643,D644-D643,0)</f>
        <v>0</v>
      </c>
      <c r="E646" s="59">
        <f t="shared" si="167"/>
        <v>220568.70999999996</v>
      </c>
      <c r="F646" s="44" t="str">
        <f t="shared" si="111"/>
        <v>-</v>
      </c>
    </row>
    <row r="647" spans="1:6" ht="24" x14ac:dyDescent="0.2">
      <c r="A647" s="271" t="s">
        <v>1195</v>
      </c>
      <c r="B647" s="63" t="s">
        <v>1196</v>
      </c>
      <c r="C647" s="272" t="s">
        <v>1195</v>
      </c>
      <c r="D647" s="59">
        <f>IF(D426-D427+D641-D642&gt;=0,D426-D427+D641-D642,0)</f>
        <v>4449970.17</v>
      </c>
      <c r="E647" s="59">
        <f>IF(E426-E427+E641-E642&gt;=0,E426-E427+E641-E642,0)</f>
        <v>6224939.7300000004</v>
      </c>
      <c r="F647" s="44">
        <f t="shared" si="111"/>
        <v>139.88722378334506</v>
      </c>
    </row>
    <row r="648" spans="1:6" ht="24" x14ac:dyDescent="0.2">
      <c r="A648" s="271" t="s">
        <v>1197</v>
      </c>
      <c r="B648" s="63" t="s">
        <v>1198</v>
      </c>
      <c r="C648" s="272" t="s">
        <v>1197</v>
      </c>
      <c r="D648" s="59">
        <f>IF(D427-D426+D642-D641&gt;=0,D427-D426+D642-D641,0)</f>
        <v>0</v>
      </c>
      <c r="E648" s="59">
        <f>IF(E427-E426+E642-E641&gt;=0,E427-E426+E642-E641,0)</f>
        <v>0</v>
      </c>
      <c r="F648" s="44" t="str">
        <f t="shared" si="111"/>
        <v>-</v>
      </c>
    </row>
    <row r="649" spans="1:6" ht="24" x14ac:dyDescent="0.2">
      <c r="A649" s="62" t="s">
        <v>555</v>
      </c>
      <c r="B649" s="63" t="s">
        <v>1199</v>
      </c>
      <c r="C649" s="267" t="s">
        <v>1200</v>
      </c>
      <c r="D649" s="59">
        <f t="shared" ref="D649:E649" si="168">IF(D645+D647-D646-D648&gt;=0,D645+D647-D646-D648,0)</f>
        <v>5045043.8500000006</v>
      </c>
      <c r="E649" s="59">
        <f t="shared" si="168"/>
        <v>6004371.0200000005</v>
      </c>
      <c r="F649" s="44">
        <f t="shared" si="111"/>
        <v>119.01523948102057</v>
      </c>
    </row>
    <row r="650" spans="1:6" ht="24" x14ac:dyDescent="0.2">
      <c r="A650" s="62" t="s">
        <v>555</v>
      </c>
      <c r="B650" s="63" t="s">
        <v>1201</v>
      </c>
      <c r="C650" s="267" t="s">
        <v>1202</v>
      </c>
      <c r="D650" s="59">
        <f t="shared" ref="D650:E650" si="169">IF(D646+D648-D645-D647&gt;=0,D646+D648-D645-D647,0)</f>
        <v>0</v>
      </c>
      <c r="E650" s="59">
        <f t="shared" si="169"/>
        <v>0</v>
      </c>
      <c r="F650" s="44" t="str">
        <f t="shared" si="111"/>
        <v>-</v>
      </c>
    </row>
    <row r="651" spans="1:6" ht="24" x14ac:dyDescent="0.2">
      <c r="A651" s="269" t="s">
        <v>1203</v>
      </c>
      <c r="B651" s="183" t="s">
        <v>1204</v>
      </c>
      <c r="C651" s="270" t="s">
        <v>1203</v>
      </c>
      <c r="D651" s="195">
        <v>0</v>
      </c>
      <c r="E651" s="195">
        <v>0</v>
      </c>
      <c r="F651" s="60" t="str">
        <f t="shared" si="111"/>
        <v>-</v>
      </c>
    </row>
    <row r="652" spans="1:6" s="54" customFormat="1" ht="20.100000000000001" customHeight="1" x14ac:dyDescent="0.2">
      <c r="A652" s="361" t="s">
        <v>1205</v>
      </c>
      <c r="B652" s="362"/>
      <c r="C652" s="170"/>
      <c r="D652" s="42"/>
      <c r="E652" s="42"/>
      <c r="F652" s="43"/>
    </row>
    <row r="653" spans="1:6" ht="12.75" customHeight="1" x14ac:dyDescent="0.2">
      <c r="A653" s="62">
        <v>11</v>
      </c>
      <c r="B653" s="63" t="s">
        <v>1206</v>
      </c>
      <c r="C653" s="267" t="s">
        <v>1207</v>
      </c>
      <c r="D653" s="193">
        <v>5810876.3300000001</v>
      </c>
      <c r="E653" s="193">
        <v>6747791.6900000004</v>
      </c>
      <c r="F653" s="44">
        <f t="shared" ref="F653:F740" si="170">IF(D653&lt;&gt;0,IF(E653/D653&gt;=100,"&gt;&gt;100",E653/D653*100),"-")</f>
        <v>116.12347788513337</v>
      </c>
    </row>
    <row r="654" spans="1:6" ht="12.75" customHeight="1" x14ac:dyDescent="0.2">
      <c r="A654" s="62" t="s">
        <v>1208</v>
      </c>
      <c r="B654" s="63" t="s">
        <v>1209</v>
      </c>
      <c r="C654" s="267" t="s">
        <v>1208</v>
      </c>
      <c r="D654" s="193">
        <v>3840840.95</v>
      </c>
      <c r="E654" s="193">
        <v>3314027.02</v>
      </c>
      <c r="F654" s="44">
        <f t="shared" si="170"/>
        <v>86.283891031728345</v>
      </c>
    </row>
    <row r="655" spans="1:6" ht="12.75" customHeight="1" x14ac:dyDescent="0.2">
      <c r="A655" s="62" t="s">
        <v>1210</v>
      </c>
      <c r="B655" s="63" t="s">
        <v>1211</v>
      </c>
      <c r="C655" s="267" t="s">
        <v>1210</v>
      </c>
      <c r="D655" s="193">
        <v>4191747.26</v>
      </c>
      <c r="E655" s="193">
        <v>3487752.46</v>
      </c>
      <c r="F655" s="44">
        <f t="shared" si="170"/>
        <v>83.205218341336746</v>
      </c>
    </row>
    <row r="656" spans="1:6" ht="24" x14ac:dyDescent="0.2">
      <c r="A656" s="62">
        <v>11</v>
      </c>
      <c r="B656" s="63" t="s">
        <v>1212</v>
      </c>
      <c r="C656" s="267" t="s">
        <v>1213</v>
      </c>
      <c r="D656" s="59">
        <f t="shared" ref="D656:E656" si="171">+D653+D654-D655</f>
        <v>5459970.0200000014</v>
      </c>
      <c r="E656" s="59">
        <f t="shared" si="171"/>
        <v>6574066.2500000009</v>
      </c>
      <c r="F656" s="44">
        <f t="shared" si="170"/>
        <v>120.40480489671259</v>
      </c>
    </row>
    <row r="657" spans="1:6" ht="24" x14ac:dyDescent="0.2">
      <c r="A657" s="62" t="s">
        <v>555</v>
      </c>
      <c r="B657" s="63" t="s">
        <v>1214</v>
      </c>
      <c r="C657" s="267" t="s">
        <v>1215</v>
      </c>
      <c r="D657" s="273">
        <v>21</v>
      </c>
      <c r="E657" s="273">
        <v>20</v>
      </c>
      <c r="F657" s="44">
        <f t="shared" si="170"/>
        <v>95.238095238095227</v>
      </c>
    </row>
    <row r="658" spans="1:6" ht="24" x14ac:dyDescent="0.2">
      <c r="A658" s="62" t="s">
        <v>555</v>
      </c>
      <c r="B658" s="63" t="s">
        <v>1216</v>
      </c>
      <c r="C658" s="267" t="s">
        <v>1217</v>
      </c>
      <c r="D658" s="273">
        <v>0</v>
      </c>
      <c r="E658" s="273">
        <v>0</v>
      </c>
      <c r="F658" s="44" t="str">
        <f t="shared" si="170"/>
        <v>-</v>
      </c>
    </row>
    <row r="659" spans="1:6" ht="12.75" customHeight="1" x14ac:dyDescent="0.2">
      <c r="A659" s="62" t="s">
        <v>555</v>
      </c>
      <c r="B659" s="63" t="s">
        <v>1218</v>
      </c>
      <c r="C659" s="267" t="s">
        <v>1219</v>
      </c>
      <c r="D659" s="273">
        <v>21</v>
      </c>
      <c r="E659" s="273">
        <v>20</v>
      </c>
      <c r="F659" s="44">
        <f t="shared" si="170"/>
        <v>95.238095238095227</v>
      </c>
    </row>
    <row r="660" spans="1:6" ht="12.75" customHeight="1" x14ac:dyDescent="0.2">
      <c r="A660" s="62" t="s">
        <v>555</v>
      </c>
      <c r="B660" s="63" t="s">
        <v>1220</v>
      </c>
      <c r="C660" s="267" t="s">
        <v>1221</v>
      </c>
      <c r="D660" s="273">
        <v>0</v>
      </c>
      <c r="E660" s="273">
        <v>0</v>
      </c>
      <c r="F660" s="44" t="str">
        <f t="shared" si="170"/>
        <v>-</v>
      </c>
    </row>
    <row r="661" spans="1:6" ht="24" x14ac:dyDescent="0.2">
      <c r="A661" s="62" t="s">
        <v>1222</v>
      </c>
      <c r="B661" s="63" t="s">
        <v>1223</v>
      </c>
      <c r="C661" s="267" t="s">
        <v>1224</v>
      </c>
      <c r="D661" s="193">
        <v>0</v>
      </c>
      <c r="E661" s="193">
        <v>0</v>
      </c>
      <c r="F661" s="44" t="str">
        <f t="shared" si="170"/>
        <v>-</v>
      </c>
    </row>
    <row r="662" spans="1:6" ht="12.75" customHeight="1" x14ac:dyDescent="0.2">
      <c r="A662" s="69">
        <v>61315</v>
      </c>
      <c r="B662" s="64" t="s">
        <v>1225</v>
      </c>
      <c r="C662" s="301" t="s">
        <v>1226</v>
      </c>
      <c r="D662" s="191">
        <v>0</v>
      </c>
      <c r="E662" s="191">
        <v>0</v>
      </c>
      <c r="F662" s="70" t="str">
        <f t="shared" si="170"/>
        <v>-</v>
      </c>
    </row>
    <row r="663" spans="1:6" ht="12.75" customHeight="1" x14ac:dyDescent="0.2">
      <c r="A663" s="69">
        <v>61316</v>
      </c>
      <c r="B663" s="64" t="s">
        <v>3284</v>
      </c>
      <c r="C663" s="300" t="s">
        <v>3285</v>
      </c>
      <c r="D663" s="191">
        <v>0</v>
      </c>
      <c r="E663" s="191">
        <v>4220.1099999999997</v>
      </c>
      <c r="F663" s="70" t="str">
        <f t="shared" si="170"/>
        <v>-</v>
      </c>
    </row>
    <row r="664" spans="1:6" ht="12.75" customHeight="1" x14ac:dyDescent="0.2">
      <c r="A664" s="69" t="s">
        <v>3389</v>
      </c>
      <c r="B664" s="64" t="s">
        <v>3390</v>
      </c>
      <c r="C664" s="300" t="s">
        <v>3389</v>
      </c>
      <c r="D664" s="191">
        <v>731276.72</v>
      </c>
      <c r="E664" s="191">
        <v>928005.6</v>
      </c>
      <c r="F664" s="70">
        <f t="shared" si="170"/>
        <v>126.90211169309478</v>
      </c>
    </row>
    <row r="665" spans="1:6" ht="12.75" customHeight="1" x14ac:dyDescent="0.2">
      <c r="A665" s="69">
        <v>61451</v>
      </c>
      <c r="B665" s="64" t="s">
        <v>1227</v>
      </c>
      <c r="C665" s="301" t="s">
        <v>1228</v>
      </c>
      <c r="D665" s="191">
        <v>0</v>
      </c>
      <c r="E665" s="191">
        <v>0</v>
      </c>
      <c r="F665" s="70" t="str">
        <f t="shared" si="170"/>
        <v>-</v>
      </c>
    </row>
    <row r="666" spans="1:6" ht="12.75" customHeight="1" x14ac:dyDescent="0.2">
      <c r="A666" s="69" t="s">
        <v>3391</v>
      </c>
      <c r="B666" s="64" t="s">
        <v>3392</v>
      </c>
      <c r="C666" s="300" t="s">
        <v>3391</v>
      </c>
      <c r="D666" s="191">
        <v>0</v>
      </c>
      <c r="E666" s="191">
        <v>0</v>
      </c>
      <c r="F666" s="70" t="str">
        <f t="shared" si="170"/>
        <v>-</v>
      </c>
    </row>
    <row r="667" spans="1:6" ht="12.75" customHeight="1" x14ac:dyDescent="0.2">
      <c r="A667" s="69">
        <v>61453</v>
      </c>
      <c r="B667" s="64" t="s">
        <v>1229</v>
      </c>
      <c r="C667" s="301" t="s">
        <v>1230</v>
      </c>
      <c r="D667" s="191">
        <v>0</v>
      </c>
      <c r="E667" s="191">
        <v>0</v>
      </c>
      <c r="F667" s="70" t="str">
        <f t="shared" si="170"/>
        <v>-</v>
      </c>
    </row>
    <row r="668" spans="1:6" ht="12.75" customHeight="1" x14ac:dyDescent="0.2">
      <c r="A668" s="69" t="s">
        <v>3393</v>
      </c>
      <c r="B668" s="64" t="s">
        <v>3394</v>
      </c>
      <c r="C668" s="300" t="s">
        <v>3393</v>
      </c>
      <c r="D668" s="191">
        <v>0</v>
      </c>
      <c r="E668" s="191">
        <v>0</v>
      </c>
      <c r="F668" s="70" t="str">
        <f t="shared" si="170"/>
        <v>-</v>
      </c>
    </row>
    <row r="669" spans="1:6" ht="12.75" customHeight="1" x14ac:dyDescent="0.2">
      <c r="A669" s="62">
        <v>63311</v>
      </c>
      <c r="B669" s="63" t="s">
        <v>1231</v>
      </c>
      <c r="C669" s="267" t="s">
        <v>1232</v>
      </c>
      <c r="D669" s="193">
        <v>8640</v>
      </c>
      <c r="E669" s="193">
        <v>32095</v>
      </c>
      <c r="F669" s="44">
        <f t="shared" si="170"/>
        <v>371.46990740740739</v>
      </c>
    </row>
    <row r="670" spans="1:6" ht="12.75" customHeight="1" x14ac:dyDescent="0.2">
      <c r="A670" s="62">
        <v>63312</v>
      </c>
      <c r="B670" s="63" t="s">
        <v>1233</v>
      </c>
      <c r="C670" s="267" t="s">
        <v>1234</v>
      </c>
      <c r="D670" s="193">
        <v>0</v>
      </c>
      <c r="E670" s="193">
        <v>0</v>
      </c>
      <c r="F670" s="44" t="str">
        <f t="shared" si="170"/>
        <v>-</v>
      </c>
    </row>
    <row r="671" spans="1:6" ht="12.75" customHeight="1" x14ac:dyDescent="0.2">
      <c r="A671" s="62">
        <v>63313</v>
      </c>
      <c r="B671" s="63" t="s">
        <v>1235</v>
      </c>
      <c r="C671" s="267" t="s">
        <v>1236</v>
      </c>
      <c r="D671" s="193">
        <v>0</v>
      </c>
      <c r="E671" s="193">
        <v>0</v>
      </c>
      <c r="F671" s="44" t="str">
        <f t="shared" si="170"/>
        <v>-</v>
      </c>
    </row>
    <row r="672" spans="1:6" ht="12.75" customHeight="1" x14ac:dyDescent="0.2">
      <c r="A672" s="62">
        <v>63314</v>
      </c>
      <c r="B672" s="63" t="s">
        <v>1237</v>
      </c>
      <c r="C672" s="267" t="s">
        <v>1238</v>
      </c>
      <c r="D672" s="193">
        <v>0</v>
      </c>
      <c r="E672" s="193">
        <v>0</v>
      </c>
      <c r="F672" s="44" t="str">
        <f t="shared" si="170"/>
        <v>-</v>
      </c>
    </row>
    <row r="673" spans="1:6" ht="12.75" customHeight="1" x14ac:dyDescent="0.2">
      <c r="A673" s="62">
        <v>63321</v>
      </c>
      <c r="B673" s="63" t="s">
        <v>1239</v>
      </c>
      <c r="C673" s="267" t="s">
        <v>1240</v>
      </c>
      <c r="D673" s="193">
        <v>0</v>
      </c>
      <c r="E673" s="193">
        <v>0</v>
      </c>
      <c r="F673" s="44" t="str">
        <f t="shared" si="170"/>
        <v>-</v>
      </c>
    </row>
    <row r="674" spans="1:6" ht="12.75" customHeight="1" x14ac:dyDescent="0.2">
      <c r="A674" s="62">
        <v>63322</v>
      </c>
      <c r="B674" s="63" t="s">
        <v>1241</v>
      </c>
      <c r="C674" s="267" t="s">
        <v>1242</v>
      </c>
      <c r="D674" s="193">
        <v>0</v>
      </c>
      <c r="E674" s="193">
        <v>0</v>
      </c>
      <c r="F674" s="44" t="str">
        <f t="shared" si="170"/>
        <v>-</v>
      </c>
    </row>
    <row r="675" spans="1:6" ht="12.75" customHeight="1" x14ac:dyDescent="0.2">
      <c r="A675" s="62">
        <v>63323</v>
      </c>
      <c r="B675" s="63" t="s">
        <v>1243</v>
      </c>
      <c r="C675" s="267" t="s">
        <v>1244</v>
      </c>
      <c r="D675" s="193">
        <v>0</v>
      </c>
      <c r="E675" s="193">
        <v>0</v>
      </c>
      <c r="F675" s="44" t="str">
        <f t="shared" si="170"/>
        <v>-</v>
      </c>
    </row>
    <row r="676" spans="1:6" ht="12.75" customHeight="1" x14ac:dyDescent="0.2">
      <c r="A676" s="62">
        <v>63324</v>
      </c>
      <c r="B676" s="63" t="s">
        <v>1245</v>
      </c>
      <c r="C676" s="267" t="s">
        <v>1246</v>
      </c>
      <c r="D676" s="193">
        <v>0</v>
      </c>
      <c r="E676" s="193">
        <v>0</v>
      </c>
      <c r="F676" s="44" t="str">
        <f t="shared" si="170"/>
        <v>-</v>
      </c>
    </row>
    <row r="677" spans="1:6" ht="12.75" customHeight="1" x14ac:dyDescent="0.2">
      <c r="A677" s="69">
        <v>63414</v>
      </c>
      <c r="B677" s="64" t="s">
        <v>1247</v>
      </c>
      <c r="C677" s="301" t="s">
        <v>1248</v>
      </c>
      <c r="D677" s="191">
        <v>0</v>
      </c>
      <c r="E677" s="191">
        <v>0</v>
      </c>
      <c r="F677" s="70" t="str">
        <f t="shared" si="170"/>
        <v>-</v>
      </c>
    </row>
    <row r="678" spans="1:6" ht="12.75" customHeight="1" x14ac:dyDescent="0.2">
      <c r="A678" s="69">
        <v>63415</v>
      </c>
      <c r="B678" s="64" t="s">
        <v>1249</v>
      </c>
      <c r="C678" s="301" t="s">
        <v>1250</v>
      </c>
      <c r="D678" s="191">
        <v>0</v>
      </c>
      <c r="E678" s="191">
        <v>0</v>
      </c>
      <c r="F678" s="70" t="str">
        <f t="shared" si="170"/>
        <v>-</v>
      </c>
    </row>
    <row r="679" spans="1:6" ht="12" x14ac:dyDescent="0.2">
      <c r="A679" s="69">
        <v>63416</v>
      </c>
      <c r="B679" s="181" t="s">
        <v>3531</v>
      </c>
      <c r="C679" s="301" t="s">
        <v>1251</v>
      </c>
      <c r="D679" s="191">
        <v>0</v>
      </c>
      <c r="E679" s="191">
        <v>0</v>
      </c>
      <c r="F679" s="70" t="str">
        <f t="shared" si="170"/>
        <v>-</v>
      </c>
    </row>
    <row r="680" spans="1:6" ht="12.75" customHeight="1" x14ac:dyDescent="0.2">
      <c r="A680" s="69">
        <v>63424</v>
      </c>
      <c r="B680" s="64" t="s">
        <v>1252</v>
      </c>
      <c r="C680" s="301" t="s">
        <v>1253</v>
      </c>
      <c r="D680" s="191">
        <v>0</v>
      </c>
      <c r="E680" s="191">
        <v>0</v>
      </c>
      <c r="F680" s="70" t="str">
        <f t="shared" si="170"/>
        <v>-</v>
      </c>
    </row>
    <row r="681" spans="1:6" ht="12.75" customHeight="1" x14ac:dyDescent="0.2">
      <c r="A681" s="69">
        <v>63425</v>
      </c>
      <c r="B681" s="64" t="s">
        <v>1254</v>
      </c>
      <c r="C681" s="301" t="s">
        <v>1255</v>
      </c>
      <c r="D681" s="191">
        <v>0</v>
      </c>
      <c r="E681" s="191">
        <v>0</v>
      </c>
      <c r="F681" s="70" t="str">
        <f t="shared" si="170"/>
        <v>-</v>
      </c>
    </row>
    <row r="682" spans="1:6" ht="12" x14ac:dyDescent="0.2">
      <c r="A682" s="69">
        <v>63426</v>
      </c>
      <c r="B682" s="181" t="s">
        <v>3532</v>
      </c>
      <c r="C682" s="301" t="s">
        <v>1256</v>
      </c>
      <c r="D682" s="191">
        <v>0</v>
      </c>
      <c r="E682" s="191">
        <v>0</v>
      </c>
      <c r="F682" s="70" t="str">
        <f t="shared" si="170"/>
        <v>-</v>
      </c>
    </row>
    <row r="683" spans="1:6" ht="24" x14ac:dyDescent="0.2">
      <c r="A683" s="69">
        <v>63612</v>
      </c>
      <c r="B683" s="181" t="s">
        <v>1257</v>
      </c>
      <c r="C683" s="301" t="s">
        <v>1258</v>
      </c>
      <c r="D683" s="191">
        <v>0</v>
      </c>
      <c r="E683" s="191">
        <v>0</v>
      </c>
      <c r="F683" s="70" t="str">
        <f t="shared" si="170"/>
        <v>-</v>
      </c>
    </row>
    <row r="684" spans="1:6" ht="24" x14ac:dyDescent="0.2">
      <c r="A684" s="69">
        <v>63613</v>
      </c>
      <c r="B684" s="181" t="s">
        <v>1259</v>
      </c>
      <c r="C684" s="301" t="s">
        <v>1260</v>
      </c>
      <c r="D684" s="191">
        <v>0</v>
      </c>
      <c r="E684" s="191">
        <v>0</v>
      </c>
      <c r="F684" s="70" t="str">
        <f t="shared" si="170"/>
        <v>-</v>
      </c>
    </row>
    <row r="685" spans="1:6" ht="24" x14ac:dyDescent="0.2">
      <c r="A685" s="62">
        <v>63622</v>
      </c>
      <c r="B685" s="264" t="s">
        <v>1261</v>
      </c>
      <c r="C685" s="267" t="s">
        <v>1262</v>
      </c>
      <c r="D685" s="193">
        <v>0</v>
      </c>
      <c r="E685" s="193">
        <v>0</v>
      </c>
      <c r="F685" s="44" t="str">
        <f t="shared" si="170"/>
        <v>-</v>
      </c>
    </row>
    <row r="686" spans="1:6" ht="24" x14ac:dyDescent="0.2">
      <c r="A686" s="62">
        <v>63623</v>
      </c>
      <c r="B686" s="264" t="s">
        <v>1263</v>
      </c>
      <c r="C686" s="267" t="s">
        <v>1264</v>
      </c>
      <c r="D686" s="193">
        <v>0</v>
      </c>
      <c r="E686" s="193">
        <v>0</v>
      </c>
      <c r="F686" s="44" t="str">
        <f t="shared" si="170"/>
        <v>-</v>
      </c>
    </row>
    <row r="687" spans="1:6" ht="12.75" customHeight="1" x14ac:dyDescent="0.2">
      <c r="A687" s="62">
        <v>63711</v>
      </c>
      <c r="B687" s="264" t="s">
        <v>1265</v>
      </c>
      <c r="C687" s="268">
        <v>63711</v>
      </c>
      <c r="D687" s="193">
        <v>0</v>
      </c>
      <c r="E687" s="193">
        <v>0</v>
      </c>
      <c r="F687" s="44" t="str">
        <f t="shared" si="170"/>
        <v>-</v>
      </c>
    </row>
    <row r="688" spans="1:6" ht="12.75" customHeight="1" x14ac:dyDescent="0.2">
      <c r="A688" s="62">
        <v>63712</v>
      </c>
      <c r="B688" s="264" t="s">
        <v>1266</v>
      </c>
      <c r="C688" s="268">
        <v>63712</v>
      </c>
      <c r="D688" s="193">
        <v>0</v>
      </c>
      <c r="E688" s="193">
        <v>0</v>
      </c>
      <c r="F688" s="44" t="str">
        <f t="shared" si="170"/>
        <v>-</v>
      </c>
    </row>
    <row r="689" spans="1:6" ht="12.75" customHeight="1" x14ac:dyDescent="0.2">
      <c r="A689" s="62">
        <v>63713</v>
      </c>
      <c r="B689" s="264" t="s">
        <v>1267</v>
      </c>
      <c r="C689" s="268">
        <v>63713</v>
      </c>
      <c r="D689" s="193">
        <v>0</v>
      </c>
      <c r="E689" s="193">
        <v>0</v>
      </c>
      <c r="F689" s="44" t="str">
        <f t="shared" si="170"/>
        <v>-</v>
      </c>
    </row>
    <row r="690" spans="1:6" ht="12.75" customHeight="1" x14ac:dyDescent="0.2">
      <c r="A690" s="62">
        <v>63714</v>
      </c>
      <c r="B690" s="264" t="s">
        <v>1268</v>
      </c>
      <c r="C690" s="268">
        <v>63714</v>
      </c>
      <c r="D690" s="193">
        <v>0</v>
      </c>
      <c r="E690" s="193">
        <v>0</v>
      </c>
      <c r="F690" s="44" t="str">
        <f t="shared" si="170"/>
        <v>-</v>
      </c>
    </row>
    <row r="691" spans="1:6" ht="12.75" customHeight="1" x14ac:dyDescent="0.2">
      <c r="A691" s="62">
        <v>63715</v>
      </c>
      <c r="B691" s="264" t="s">
        <v>1269</v>
      </c>
      <c r="C691" s="268">
        <v>63715</v>
      </c>
      <c r="D691" s="193">
        <v>0</v>
      </c>
      <c r="E691" s="193">
        <v>0</v>
      </c>
      <c r="F691" s="44" t="str">
        <f t="shared" si="170"/>
        <v>-</v>
      </c>
    </row>
    <row r="692" spans="1:6" ht="24" x14ac:dyDescent="0.2">
      <c r="A692" s="69">
        <v>63716</v>
      </c>
      <c r="B692" s="181" t="s">
        <v>1270</v>
      </c>
      <c r="C692" s="300">
        <v>63716</v>
      </c>
      <c r="D692" s="191">
        <v>0</v>
      </c>
      <c r="E692" s="191">
        <v>0</v>
      </c>
      <c r="F692" s="70" t="str">
        <f t="shared" si="170"/>
        <v>-</v>
      </c>
    </row>
    <row r="693" spans="1:6" ht="24" x14ac:dyDescent="0.2">
      <c r="A693" s="69">
        <v>63717</v>
      </c>
      <c r="B693" s="181" t="s">
        <v>3533</v>
      </c>
      <c r="C693" s="300">
        <v>63717</v>
      </c>
      <c r="D693" s="191">
        <v>0</v>
      </c>
      <c r="E693" s="191">
        <v>0</v>
      </c>
      <c r="F693" s="70" t="str">
        <f t="shared" si="170"/>
        <v>-</v>
      </c>
    </row>
    <row r="694" spans="1:6" ht="24" x14ac:dyDescent="0.2">
      <c r="A694" s="69">
        <v>63721</v>
      </c>
      <c r="B694" s="181" t="s">
        <v>1271</v>
      </c>
      <c r="C694" s="300">
        <v>63721</v>
      </c>
      <c r="D694" s="191">
        <v>0</v>
      </c>
      <c r="E694" s="191">
        <v>0</v>
      </c>
      <c r="F694" s="70" t="str">
        <f t="shared" si="170"/>
        <v>-</v>
      </c>
    </row>
    <row r="695" spans="1:6" ht="24" x14ac:dyDescent="0.2">
      <c r="A695" s="69">
        <v>63722</v>
      </c>
      <c r="B695" s="181" t="s">
        <v>3534</v>
      </c>
      <c r="C695" s="300">
        <v>63722</v>
      </c>
      <c r="D695" s="191">
        <v>0</v>
      </c>
      <c r="E695" s="191">
        <v>0</v>
      </c>
      <c r="F695" s="70" t="str">
        <f t="shared" si="170"/>
        <v>-</v>
      </c>
    </row>
    <row r="696" spans="1:6" ht="12.75" customHeight="1" x14ac:dyDescent="0.2">
      <c r="A696" s="69">
        <v>63723</v>
      </c>
      <c r="B696" s="181" t="s">
        <v>1272</v>
      </c>
      <c r="C696" s="300">
        <v>63723</v>
      </c>
      <c r="D696" s="191">
        <v>0</v>
      </c>
      <c r="E696" s="191">
        <v>0</v>
      </c>
      <c r="F696" s="70" t="str">
        <f t="shared" si="170"/>
        <v>-</v>
      </c>
    </row>
    <row r="697" spans="1:6" ht="12.75" customHeight="1" x14ac:dyDescent="0.2">
      <c r="A697" s="69">
        <v>63724</v>
      </c>
      <c r="B697" s="181" t="s">
        <v>1273</v>
      </c>
      <c r="C697" s="300">
        <v>63724</v>
      </c>
      <c r="D697" s="191">
        <v>0</v>
      </c>
      <c r="E697" s="191">
        <v>0</v>
      </c>
      <c r="F697" s="70" t="str">
        <f t="shared" si="170"/>
        <v>-</v>
      </c>
    </row>
    <row r="698" spans="1:6" ht="12.75" customHeight="1" x14ac:dyDescent="0.2">
      <c r="A698" s="69">
        <v>63725</v>
      </c>
      <c r="B698" s="181" t="s">
        <v>1274</v>
      </c>
      <c r="C698" s="300">
        <v>63725</v>
      </c>
      <c r="D698" s="191">
        <v>0</v>
      </c>
      <c r="E698" s="191">
        <v>0</v>
      </c>
      <c r="F698" s="70" t="str">
        <f t="shared" si="170"/>
        <v>-</v>
      </c>
    </row>
    <row r="699" spans="1:6" ht="12.75" customHeight="1" x14ac:dyDescent="0.2">
      <c r="A699" s="69">
        <v>63726</v>
      </c>
      <c r="B699" s="181" t="s">
        <v>1275</v>
      </c>
      <c r="C699" s="300">
        <v>63726</v>
      </c>
      <c r="D699" s="191">
        <v>0</v>
      </c>
      <c r="E699" s="191">
        <v>0</v>
      </c>
      <c r="F699" s="70" t="str">
        <f t="shared" si="170"/>
        <v>-</v>
      </c>
    </row>
    <row r="700" spans="1:6" ht="24" x14ac:dyDescent="0.2">
      <c r="A700" s="69">
        <v>63727</v>
      </c>
      <c r="B700" s="181" t="s">
        <v>1276</v>
      </c>
      <c r="C700" s="300">
        <v>63727</v>
      </c>
      <c r="D700" s="191">
        <v>0</v>
      </c>
      <c r="E700" s="191">
        <v>0</v>
      </c>
      <c r="F700" s="70" t="str">
        <f t="shared" si="170"/>
        <v>-</v>
      </c>
    </row>
    <row r="701" spans="1:6" ht="24" x14ac:dyDescent="0.2">
      <c r="A701" s="69">
        <v>63728</v>
      </c>
      <c r="B701" s="181" t="s">
        <v>3535</v>
      </c>
      <c r="C701" s="300">
        <v>63728</v>
      </c>
      <c r="D701" s="191">
        <v>0</v>
      </c>
      <c r="E701" s="191">
        <v>0</v>
      </c>
      <c r="F701" s="70" t="str">
        <f t="shared" si="170"/>
        <v>-</v>
      </c>
    </row>
    <row r="702" spans="1:6" ht="12.75" customHeight="1" x14ac:dyDescent="0.2">
      <c r="A702" s="69">
        <v>63811</v>
      </c>
      <c r="B702" s="181" t="s">
        <v>1277</v>
      </c>
      <c r="C702" s="301" t="s">
        <v>1278</v>
      </c>
      <c r="D702" s="191">
        <v>0</v>
      </c>
      <c r="E702" s="191">
        <v>0</v>
      </c>
      <c r="F702" s="70" t="str">
        <f t="shared" si="170"/>
        <v>-</v>
      </c>
    </row>
    <row r="703" spans="1:6" ht="12.75" customHeight="1" x14ac:dyDescent="0.2">
      <c r="A703" s="69">
        <v>63812</v>
      </c>
      <c r="B703" s="181" t="s">
        <v>1279</v>
      </c>
      <c r="C703" s="301" t="s">
        <v>1280</v>
      </c>
      <c r="D703" s="191">
        <v>0</v>
      </c>
      <c r="E703" s="191">
        <v>0</v>
      </c>
      <c r="F703" s="70" t="str">
        <f t="shared" si="170"/>
        <v>-</v>
      </c>
    </row>
    <row r="704" spans="1:6" ht="24" x14ac:dyDescent="0.2">
      <c r="A704" s="69" t="s">
        <v>1281</v>
      </c>
      <c r="B704" s="181" t="s">
        <v>1282</v>
      </c>
      <c r="C704" s="301" t="s">
        <v>1281</v>
      </c>
      <c r="D704" s="191">
        <v>0</v>
      </c>
      <c r="E704" s="191">
        <v>0</v>
      </c>
      <c r="F704" s="70" t="str">
        <f t="shared" si="170"/>
        <v>-</v>
      </c>
    </row>
    <row r="705" spans="1:6" ht="24" x14ac:dyDescent="0.2">
      <c r="A705" s="69" t="s">
        <v>1283</v>
      </c>
      <c r="B705" s="181" t="s">
        <v>1284</v>
      </c>
      <c r="C705" s="301" t="s">
        <v>1283</v>
      </c>
      <c r="D705" s="191">
        <v>0</v>
      </c>
      <c r="E705" s="191">
        <v>0</v>
      </c>
      <c r="F705" s="70" t="str">
        <f t="shared" si="170"/>
        <v>-</v>
      </c>
    </row>
    <row r="706" spans="1:6" ht="12.75" customHeight="1" x14ac:dyDescent="0.2">
      <c r="A706" s="69">
        <v>63821</v>
      </c>
      <c r="B706" s="181" t="s">
        <v>1285</v>
      </c>
      <c r="C706" s="301" t="s">
        <v>1286</v>
      </c>
      <c r="D706" s="191">
        <v>0</v>
      </c>
      <c r="E706" s="191">
        <v>0</v>
      </c>
      <c r="F706" s="70" t="str">
        <f t="shared" si="170"/>
        <v>-</v>
      </c>
    </row>
    <row r="707" spans="1:6" ht="12.75" customHeight="1" x14ac:dyDescent="0.2">
      <c r="A707" s="69">
        <v>63822</v>
      </c>
      <c r="B707" s="181" t="s">
        <v>1287</v>
      </c>
      <c r="C707" s="301" t="s">
        <v>1288</v>
      </c>
      <c r="D707" s="191">
        <v>0</v>
      </c>
      <c r="E707" s="191">
        <v>0</v>
      </c>
      <c r="F707" s="70" t="str">
        <f t="shared" si="170"/>
        <v>-</v>
      </c>
    </row>
    <row r="708" spans="1:6" ht="24" x14ac:dyDescent="0.2">
      <c r="A708" s="69" t="s">
        <v>1289</v>
      </c>
      <c r="B708" s="181" t="s">
        <v>1290</v>
      </c>
      <c r="C708" s="301" t="s">
        <v>1289</v>
      </c>
      <c r="D708" s="191">
        <v>0</v>
      </c>
      <c r="E708" s="191">
        <v>0</v>
      </c>
      <c r="F708" s="70" t="str">
        <f t="shared" si="170"/>
        <v>-</v>
      </c>
    </row>
    <row r="709" spans="1:6" ht="24" x14ac:dyDescent="0.2">
      <c r="A709" s="69" t="s">
        <v>1291</v>
      </c>
      <c r="B709" s="181" t="s">
        <v>1292</v>
      </c>
      <c r="C709" s="301" t="s">
        <v>1291</v>
      </c>
      <c r="D709" s="191">
        <v>0</v>
      </c>
      <c r="E709" s="191">
        <v>0</v>
      </c>
      <c r="F709" s="70" t="str">
        <f t="shared" si="170"/>
        <v>-</v>
      </c>
    </row>
    <row r="710" spans="1:6" ht="12.75" customHeight="1" x14ac:dyDescent="0.2">
      <c r="A710" s="69">
        <v>64191</v>
      </c>
      <c r="B710" s="64" t="s">
        <v>1293</v>
      </c>
      <c r="C710" s="301" t="s">
        <v>1294</v>
      </c>
      <c r="D710" s="191">
        <v>0</v>
      </c>
      <c r="E710" s="191">
        <v>0</v>
      </c>
      <c r="F710" s="70" t="str">
        <f t="shared" si="170"/>
        <v>-</v>
      </c>
    </row>
    <row r="711" spans="1:6" ht="12.75" customHeight="1" x14ac:dyDescent="0.2">
      <c r="A711" s="69" t="s">
        <v>3395</v>
      </c>
      <c r="B711" s="64" t="s">
        <v>3396</v>
      </c>
      <c r="C711" s="300" t="s">
        <v>3395</v>
      </c>
      <c r="D711" s="191">
        <v>0</v>
      </c>
      <c r="E711" s="191">
        <v>0</v>
      </c>
      <c r="F711" s="70" t="str">
        <f t="shared" si="170"/>
        <v>-</v>
      </c>
    </row>
    <row r="712" spans="1:6" ht="12.75" customHeight="1" x14ac:dyDescent="0.2">
      <c r="A712" s="69" t="s">
        <v>3397</v>
      </c>
      <c r="B712" s="64" t="s">
        <v>3399</v>
      </c>
      <c r="C712" s="300" t="s">
        <v>3397</v>
      </c>
      <c r="D712" s="191">
        <v>87.42</v>
      </c>
      <c r="E712" s="191">
        <v>23.45</v>
      </c>
      <c r="F712" s="70">
        <f t="shared" si="170"/>
        <v>26.824525280256236</v>
      </c>
    </row>
    <row r="713" spans="1:6" ht="24" x14ac:dyDescent="0.2">
      <c r="A713" s="69" t="s">
        <v>3398</v>
      </c>
      <c r="B713" s="64" t="s">
        <v>3400</v>
      </c>
      <c r="C713" s="300" t="s">
        <v>3398</v>
      </c>
      <c r="D713" s="191">
        <v>0</v>
      </c>
      <c r="E713" s="191">
        <v>0</v>
      </c>
      <c r="F713" s="70" t="str">
        <f t="shared" si="170"/>
        <v>-</v>
      </c>
    </row>
    <row r="714" spans="1:6" ht="12" x14ac:dyDescent="0.2">
      <c r="A714" s="69" t="s">
        <v>3401</v>
      </c>
      <c r="B714" s="64" t="s">
        <v>3402</v>
      </c>
      <c r="C714" s="300" t="s">
        <v>3401</v>
      </c>
      <c r="D714" s="191">
        <v>0</v>
      </c>
      <c r="E714" s="191">
        <v>0</v>
      </c>
      <c r="F714" s="70" t="str">
        <f t="shared" si="170"/>
        <v>-</v>
      </c>
    </row>
    <row r="715" spans="1:6" ht="12.75" customHeight="1" x14ac:dyDescent="0.2">
      <c r="A715" s="69">
        <v>64371</v>
      </c>
      <c r="B715" s="64" t="s">
        <v>1295</v>
      </c>
      <c r="C715" s="301" t="s">
        <v>1296</v>
      </c>
      <c r="D715" s="191">
        <v>0</v>
      </c>
      <c r="E715" s="191">
        <v>0</v>
      </c>
      <c r="F715" s="70" t="str">
        <f t="shared" si="170"/>
        <v>-</v>
      </c>
    </row>
    <row r="716" spans="1:6" ht="12.75" customHeight="1" x14ac:dyDescent="0.2">
      <c r="A716" s="69">
        <v>64372</v>
      </c>
      <c r="B716" s="64" t="s">
        <v>1297</v>
      </c>
      <c r="C716" s="301" t="s">
        <v>1298</v>
      </c>
      <c r="D716" s="191">
        <v>0</v>
      </c>
      <c r="E716" s="191">
        <v>0</v>
      </c>
      <c r="F716" s="70" t="str">
        <f t="shared" si="170"/>
        <v>-</v>
      </c>
    </row>
    <row r="717" spans="1:6" ht="12.75" customHeight="1" x14ac:dyDescent="0.2">
      <c r="A717" s="69">
        <v>64373</v>
      </c>
      <c r="B717" s="64" t="s">
        <v>1299</v>
      </c>
      <c r="C717" s="301" t="s">
        <v>1300</v>
      </c>
      <c r="D717" s="191">
        <v>0</v>
      </c>
      <c r="E717" s="191">
        <v>0</v>
      </c>
      <c r="F717" s="70" t="str">
        <f t="shared" si="170"/>
        <v>-</v>
      </c>
    </row>
    <row r="718" spans="1:6" ht="12.75" customHeight="1" x14ac:dyDescent="0.2">
      <c r="A718" s="62">
        <v>64374</v>
      </c>
      <c r="B718" s="63" t="s">
        <v>1301</v>
      </c>
      <c r="C718" s="267" t="s">
        <v>1302</v>
      </c>
      <c r="D718" s="193">
        <v>0</v>
      </c>
      <c r="E718" s="193">
        <v>0</v>
      </c>
      <c r="F718" s="44" t="str">
        <f t="shared" si="170"/>
        <v>-</v>
      </c>
    </row>
    <row r="719" spans="1:6" ht="12.75" customHeight="1" x14ac:dyDescent="0.2">
      <c r="A719" s="69">
        <v>64375</v>
      </c>
      <c r="B719" s="64" t="s">
        <v>1303</v>
      </c>
      <c r="C719" s="301" t="s">
        <v>1304</v>
      </c>
      <c r="D719" s="191">
        <v>0</v>
      </c>
      <c r="E719" s="191">
        <v>0</v>
      </c>
      <c r="F719" s="70" t="str">
        <f t="shared" si="170"/>
        <v>-</v>
      </c>
    </row>
    <row r="720" spans="1:6" ht="24" x14ac:dyDescent="0.2">
      <c r="A720" s="69">
        <v>64376</v>
      </c>
      <c r="B720" s="181" t="s">
        <v>1305</v>
      </c>
      <c r="C720" s="301" t="s">
        <v>1306</v>
      </c>
      <c r="D720" s="191">
        <v>0</v>
      </c>
      <c r="E720" s="191">
        <v>0</v>
      </c>
      <c r="F720" s="70" t="str">
        <f t="shared" si="170"/>
        <v>-</v>
      </c>
    </row>
    <row r="721" spans="1:6" ht="24" x14ac:dyDescent="0.2">
      <c r="A721" s="69">
        <v>64377</v>
      </c>
      <c r="B721" s="64" t="s">
        <v>3536</v>
      </c>
      <c r="C721" s="301" t="s">
        <v>1307</v>
      </c>
      <c r="D721" s="191">
        <v>0</v>
      </c>
      <c r="E721" s="191">
        <v>0</v>
      </c>
      <c r="F721" s="70" t="str">
        <f t="shared" si="170"/>
        <v>-</v>
      </c>
    </row>
    <row r="722" spans="1:6" ht="12" x14ac:dyDescent="0.2">
      <c r="A722" s="69" t="s">
        <v>3403</v>
      </c>
      <c r="B722" s="64" t="s">
        <v>3404</v>
      </c>
      <c r="C722" s="300" t="s">
        <v>3403</v>
      </c>
      <c r="D722" s="191">
        <v>53948.41</v>
      </c>
      <c r="E722" s="191">
        <v>50778.8</v>
      </c>
      <c r="F722" s="70">
        <f t="shared" si="170"/>
        <v>94.12473880138451</v>
      </c>
    </row>
    <row r="723" spans="1:6" ht="12" x14ac:dyDescent="0.2">
      <c r="A723" s="69" t="s">
        <v>3405</v>
      </c>
      <c r="B723" s="64" t="s">
        <v>3406</v>
      </c>
      <c r="C723" s="300" t="s">
        <v>3405</v>
      </c>
      <c r="D723" s="191">
        <v>0</v>
      </c>
      <c r="E723" s="191">
        <v>0</v>
      </c>
      <c r="F723" s="70" t="str">
        <f t="shared" si="170"/>
        <v>-</v>
      </c>
    </row>
    <row r="724" spans="1:6" ht="12.75" customHeight="1" x14ac:dyDescent="0.2">
      <c r="A724" s="69">
        <v>65264</v>
      </c>
      <c r="B724" s="64" t="s">
        <v>1308</v>
      </c>
      <c r="C724" s="301" t="s">
        <v>1309</v>
      </c>
      <c r="D724" s="191">
        <v>0</v>
      </c>
      <c r="E724" s="191">
        <v>0</v>
      </c>
      <c r="F724" s="70" t="str">
        <f t="shared" si="170"/>
        <v>-</v>
      </c>
    </row>
    <row r="725" spans="1:6" ht="12.75" customHeight="1" x14ac:dyDescent="0.2">
      <c r="A725" s="69">
        <v>65265</v>
      </c>
      <c r="B725" s="64" t="s">
        <v>1310</v>
      </c>
      <c r="C725" s="301" t="s">
        <v>1311</v>
      </c>
      <c r="D725" s="191">
        <v>0</v>
      </c>
      <c r="E725" s="191">
        <v>0</v>
      </c>
      <c r="F725" s="70" t="str">
        <f t="shared" si="170"/>
        <v>-</v>
      </c>
    </row>
    <row r="726" spans="1:6" ht="12.75" customHeight="1" x14ac:dyDescent="0.2">
      <c r="A726" s="69" t="s">
        <v>1312</v>
      </c>
      <c r="B726" s="64" t="s">
        <v>1313</v>
      </c>
      <c r="C726" s="301" t="s">
        <v>1312</v>
      </c>
      <c r="D726" s="191">
        <v>0</v>
      </c>
      <c r="E726" s="191">
        <v>0</v>
      </c>
      <c r="F726" s="70" t="str">
        <f t="shared" si="170"/>
        <v>-</v>
      </c>
    </row>
    <row r="727" spans="1:6" ht="24" x14ac:dyDescent="0.2">
      <c r="A727" s="69">
        <v>66341</v>
      </c>
      <c r="B727" s="64" t="s">
        <v>1314</v>
      </c>
      <c r="C727" s="300">
        <v>66341</v>
      </c>
      <c r="D727" s="191">
        <v>0</v>
      </c>
      <c r="E727" s="191">
        <v>0</v>
      </c>
      <c r="F727" s="70" t="str">
        <f t="shared" si="170"/>
        <v>-</v>
      </c>
    </row>
    <row r="728" spans="1:6" ht="24" x14ac:dyDescent="0.2">
      <c r="A728" s="69">
        <v>66342</v>
      </c>
      <c r="B728" s="64" t="s">
        <v>1315</v>
      </c>
      <c r="C728" s="300">
        <v>66342</v>
      </c>
      <c r="D728" s="191">
        <v>0</v>
      </c>
      <c r="E728" s="191">
        <v>0</v>
      </c>
      <c r="F728" s="70" t="str">
        <f t="shared" si="170"/>
        <v>-</v>
      </c>
    </row>
    <row r="729" spans="1:6" ht="24" x14ac:dyDescent="0.2">
      <c r="A729" s="69">
        <v>66343</v>
      </c>
      <c r="B729" s="64" t="s">
        <v>1316</v>
      </c>
      <c r="C729" s="300">
        <v>66343</v>
      </c>
      <c r="D729" s="191">
        <v>0</v>
      </c>
      <c r="E729" s="191">
        <v>0</v>
      </c>
      <c r="F729" s="70" t="str">
        <f t="shared" si="170"/>
        <v>-</v>
      </c>
    </row>
    <row r="730" spans="1:6" ht="24" x14ac:dyDescent="0.2">
      <c r="A730" s="69">
        <v>66344</v>
      </c>
      <c r="B730" s="64" t="s">
        <v>3306</v>
      </c>
      <c r="C730" s="300">
        <v>66344</v>
      </c>
      <c r="D730" s="191">
        <v>0</v>
      </c>
      <c r="E730" s="191">
        <v>0</v>
      </c>
      <c r="F730" s="70" t="str">
        <f t="shared" si="170"/>
        <v>-</v>
      </c>
    </row>
    <row r="731" spans="1:6" ht="24" x14ac:dyDescent="0.2">
      <c r="A731" s="69">
        <v>66345</v>
      </c>
      <c r="B731" s="64" t="s">
        <v>3307</v>
      </c>
      <c r="C731" s="300">
        <v>66345</v>
      </c>
      <c r="D731" s="191">
        <v>0</v>
      </c>
      <c r="E731" s="191">
        <v>0</v>
      </c>
      <c r="F731" s="70" t="str">
        <f t="shared" si="170"/>
        <v>-</v>
      </c>
    </row>
    <row r="732" spans="1:6" ht="12.75" customHeight="1" x14ac:dyDescent="0.2">
      <c r="A732" s="69">
        <v>31214</v>
      </c>
      <c r="B732" s="64" t="s">
        <v>1317</v>
      </c>
      <c r="C732" s="301" t="s">
        <v>1318</v>
      </c>
      <c r="D732" s="191">
        <v>0</v>
      </c>
      <c r="E732" s="191">
        <v>0</v>
      </c>
      <c r="F732" s="70" t="str">
        <f t="shared" si="170"/>
        <v>-</v>
      </c>
    </row>
    <row r="733" spans="1:6" ht="12.75" customHeight="1" x14ac:dyDescent="0.2">
      <c r="A733" s="69">
        <v>31215</v>
      </c>
      <c r="B733" s="64" t="s">
        <v>1319</v>
      </c>
      <c r="C733" s="301" t="s">
        <v>1320</v>
      </c>
      <c r="D733" s="191">
        <v>0</v>
      </c>
      <c r="E733" s="191">
        <v>0</v>
      </c>
      <c r="F733" s="70" t="str">
        <f t="shared" si="170"/>
        <v>-</v>
      </c>
    </row>
    <row r="734" spans="1:6" ht="12.75" customHeight="1" x14ac:dyDescent="0.2">
      <c r="A734" s="69">
        <v>32121</v>
      </c>
      <c r="B734" s="64" t="s">
        <v>1321</v>
      </c>
      <c r="C734" s="301" t="s">
        <v>1322</v>
      </c>
      <c r="D734" s="191">
        <v>976.7</v>
      </c>
      <c r="E734" s="191">
        <v>1141.4000000000001</v>
      </c>
      <c r="F734" s="70">
        <f t="shared" si="170"/>
        <v>116.86290570287703</v>
      </c>
    </row>
    <row r="735" spans="1:6" ht="12.75" customHeight="1" x14ac:dyDescent="0.2">
      <c r="A735" s="62" t="s">
        <v>1323</v>
      </c>
      <c r="B735" s="63" t="s">
        <v>1324</v>
      </c>
      <c r="C735" s="267" t="s">
        <v>1323</v>
      </c>
      <c r="D735" s="193">
        <v>0</v>
      </c>
      <c r="E735" s="193">
        <v>0</v>
      </c>
      <c r="F735" s="44" t="str">
        <f t="shared" si="170"/>
        <v>-</v>
      </c>
    </row>
    <row r="736" spans="1:6" ht="12.75" customHeight="1" x14ac:dyDescent="0.2">
      <c r="A736" s="62" t="s">
        <v>1325</v>
      </c>
      <c r="B736" s="63" t="s">
        <v>1326</v>
      </c>
      <c r="C736" s="267" t="s">
        <v>1325</v>
      </c>
      <c r="D736" s="193">
        <v>0</v>
      </c>
      <c r="E736" s="193">
        <v>0</v>
      </c>
      <c r="F736" s="44" t="str">
        <f t="shared" si="170"/>
        <v>-</v>
      </c>
    </row>
    <row r="737" spans="1:6" ht="12.75" customHeight="1" x14ac:dyDescent="0.2">
      <c r="A737" s="62" t="s">
        <v>1327</v>
      </c>
      <c r="B737" s="63" t="s">
        <v>1328</v>
      </c>
      <c r="C737" s="267" t="s">
        <v>1327</v>
      </c>
      <c r="D737" s="193">
        <v>0</v>
      </c>
      <c r="E737" s="193">
        <v>0</v>
      </c>
      <c r="F737" s="44" t="str">
        <f t="shared" si="170"/>
        <v>-</v>
      </c>
    </row>
    <row r="738" spans="1:6" ht="12.75" customHeight="1" x14ac:dyDescent="0.2">
      <c r="A738" s="62" t="s">
        <v>1329</v>
      </c>
      <c r="B738" s="63" t="s">
        <v>1330</v>
      </c>
      <c r="C738" s="267" t="s">
        <v>1329</v>
      </c>
      <c r="D738" s="193">
        <v>0</v>
      </c>
      <c r="E738" s="193">
        <v>0</v>
      </c>
      <c r="F738" s="44" t="str">
        <f t="shared" si="170"/>
        <v>-</v>
      </c>
    </row>
    <row r="739" spans="1:6" ht="12.75" customHeight="1" x14ac:dyDescent="0.2">
      <c r="A739" s="69" t="s">
        <v>1331</v>
      </c>
      <c r="B739" s="64" t="s">
        <v>1332</v>
      </c>
      <c r="C739" s="301" t="s">
        <v>1331</v>
      </c>
      <c r="D739" s="191">
        <v>0</v>
      </c>
      <c r="E739" s="191">
        <v>0</v>
      </c>
      <c r="F739" s="70" t="str">
        <f t="shared" si="170"/>
        <v>-</v>
      </c>
    </row>
    <row r="740" spans="1:6" ht="12.75" customHeight="1" x14ac:dyDescent="0.2">
      <c r="A740" s="69" t="s">
        <v>1333</v>
      </c>
      <c r="B740" s="64" t="s">
        <v>1334</v>
      </c>
      <c r="C740" s="301" t="s">
        <v>1333</v>
      </c>
      <c r="D740" s="191">
        <v>0</v>
      </c>
      <c r="E740" s="191">
        <v>0</v>
      </c>
      <c r="F740" s="70" t="str">
        <f t="shared" si="170"/>
        <v>-</v>
      </c>
    </row>
    <row r="741" spans="1:6" ht="12.75" customHeight="1" x14ac:dyDescent="0.2">
      <c r="A741" s="69">
        <v>32911</v>
      </c>
      <c r="B741" s="64" t="s">
        <v>1335</v>
      </c>
      <c r="C741" s="301" t="s">
        <v>1336</v>
      </c>
      <c r="D741" s="191">
        <v>8382.24</v>
      </c>
      <c r="E741" s="191">
        <v>0</v>
      </c>
      <c r="F741" s="70">
        <f t="shared" ref="F741:F1006" si="172">IF(D741&lt;&gt;0,IF(E741/D741&gt;=100,"&gt;&gt;100",E741/D741*100),"-")</f>
        <v>0</v>
      </c>
    </row>
    <row r="742" spans="1:6" ht="12.75" customHeight="1" x14ac:dyDescent="0.2">
      <c r="A742" s="69" t="s">
        <v>1337</v>
      </c>
      <c r="B742" s="64" t="s">
        <v>1338</v>
      </c>
      <c r="C742" s="301" t="s">
        <v>1337</v>
      </c>
      <c r="D742" s="191">
        <v>0</v>
      </c>
      <c r="E742" s="191">
        <v>0</v>
      </c>
      <c r="F742" s="70" t="str">
        <f t="shared" si="172"/>
        <v>-</v>
      </c>
    </row>
    <row r="743" spans="1:6" ht="12.75" customHeight="1" x14ac:dyDescent="0.2">
      <c r="A743" s="69" t="s">
        <v>3407</v>
      </c>
      <c r="B743" s="64" t="s">
        <v>3408</v>
      </c>
      <c r="C743" s="300" t="s">
        <v>3407</v>
      </c>
      <c r="D743" s="191">
        <v>0</v>
      </c>
      <c r="E743" s="191">
        <v>0</v>
      </c>
      <c r="F743" s="70" t="str">
        <f t="shared" ref="F743:F744" si="173">IF(D743&lt;&gt;0,IF(E743/D743&gt;=100,"&gt;&gt;100",E743/D743*100),"-")</f>
        <v>-</v>
      </c>
    </row>
    <row r="744" spans="1:6" ht="12.75" customHeight="1" x14ac:dyDescent="0.2">
      <c r="A744" s="69" t="s">
        <v>3409</v>
      </c>
      <c r="B744" s="64" t="s">
        <v>3410</v>
      </c>
      <c r="C744" s="300" t="s">
        <v>3409</v>
      </c>
      <c r="D744" s="191">
        <v>0</v>
      </c>
      <c r="E744" s="191">
        <v>0</v>
      </c>
      <c r="F744" s="70" t="str">
        <f t="shared" si="173"/>
        <v>-</v>
      </c>
    </row>
    <row r="745" spans="1:6" ht="12.75" customHeight="1" x14ac:dyDescent="0.2">
      <c r="A745" s="69">
        <v>34111</v>
      </c>
      <c r="B745" s="64" t="s">
        <v>1339</v>
      </c>
      <c r="C745" s="301" t="s">
        <v>1340</v>
      </c>
      <c r="D745" s="191">
        <v>0</v>
      </c>
      <c r="E745" s="191">
        <v>0</v>
      </c>
      <c r="F745" s="70" t="str">
        <f t="shared" si="172"/>
        <v>-</v>
      </c>
    </row>
    <row r="746" spans="1:6" ht="12.75" customHeight="1" x14ac:dyDescent="0.2">
      <c r="A746" s="69">
        <v>34112</v>
      </c>
      <c r="B746" s="64" t="s">
        <v>1341</v>
      </c>
      <c r="C746" s="301" t="s">
        <v>1342</v>
      </c>
      <c r="D746" s="191">
        <v>0</v>
      </c>
      <c r="E746" s="191">
        <v>0</v>
      </c>
      <c r="F746" s="70" t="str">
        <f t="shared" si="172"/>
        <v>-</v>
      </c>
    </row>
    <row r="747" spans="1:6" ht="12.75" customHeight="1" x14ac:dyDescent="0.2">
      <c r="A747" s="69">
        <v>34121</v>
      </c>
      <c r="B747" s="64" t="s">
        <v>1343</v>
      </c>
      <c r="C747" s="301" t="s">
        <v>1344</v>
      </c>
      <c r="D747" s="191">
        <v>0</v>
      </c>
      <c r="E747" s="191">
        <v>0</v>
      </c>
      <c r="F747" s="70" t="str">
        <f t="shared" si="172"/>
        <v>-</v>
      </c>
    </row>
    <row r="748" spans="1:6" ht="12.75" customHeight="1" x14ac:dyDescent="0.2">
      <c r="A748" s="69">
        <v>34122</v>
      </c>
      <c r="B748" s="64" t="s">
        <v>1345</v>
      </c>
      <c r="C748" s="301" t="s">
        <v>1346</v>
      </c>
      <c r="D748" s="191">
        <v>0</v>
      </c>
      <c r="E748" s="191">
        <v>0</v>
      </c>
      <c r="F748" s="70" t="str">
        <f t="shared" si="172"/>
        <v>-</v>
      </c>
    </row>
    <row r="749" spans="1:6" ht="12.75" customHeight="1" x14ac:dyDescent="0.2">
      <c r="A749" s="69">
        <v>34131</v>
      </c>
      <c r="B749" s="64" t="s">
        <v>1347</v>
      </c>
      <c r="C749" s="301" t="s">
        <v>1348</v>
      </c>
      <c r="D749" s="191">
        <v>0</v>
      </c>
      <c r="E749" s="191">
        <v>0</v>
      </c>
      <c r="F749" s="70" t="str">
        <f t="shared" si="172"/>
        <v>-</v>
      </c>
    </row>
    <row r="750" spans="1:6" ht="12.75" customHeight="1" x14ac:dyDescent="0.2">
      <c r="A750" s="69">
        <v>34132</v>
      </c>
      <c r="B750" s="64" t="s">
        <v>1349</v>
      </c>
      <c r="C750" s="301" t="s">
        <v>1350</v>
      </c>
      <c r="D750" s="191">
        <v>0</v>
      </c>
      <c r="E750" s="191">
        <v>0</v>
      </c>
      <c r="F750" s="70" t="str">
        <f t="shared" si="172"/>
        <v>-</v>
      </c>
    </row>
    <row r="751" spans="1:6" ht="12.75" customHeight="1" x14ac:dyDescent="0.2">
      <c r="A751" s="69">
        <v>34191</v>
      </c>
      <c r="B751" s="64" t="s">
        <v>1351</v>
      </c>
      <c r="C751" s="301" t="s">
        <v>1352</v>
      </c>
      <c r="D751" s="191">
        <v>0</v>
      </c>
      <c r="E751" s="191">
        <v>0</v>
      </c>
      <c r="F751" s="70" t="str">
        <f t="shared" si="172"/>
        <v>-</v>
      </c>
    </row>
    <row r="752" spans="1:6" ht="12.75" customHeight="1" x14ac:dyDescent="0.2">
      <c r="A752" s="69">
        <v>34192</v>
      </c>
      <c r="B752" s="64" t="s">
        <v>1353</v>
      </c>
      <c r="C752" s="301" t="s">
        <v>1354</v>
      </c>
      <c r="D752" s="191">
        <v>0</v>
      </c>
      <c r="E752" s="191">
        <v>0</v>
      </c>
      <c r="F752" s="70" t="str">
        <f t="shared" si="172"/>
        <v>-</v>
      </c>
    </row>
    <row r="753" spans="1:6" ht="12.75" customHeight="1" x14ac:dyDescent="0.2">
      <c r="A753" s="69">
        <v>34213</v>
      </c>
      <c r="B753" s="64" t="s">
        <v>1355</v>
      </c>
      <c r="C753" s="301" t="s">
        <v>1356</v>
      </c>
      <c r="D753" s="191">
        <v>0</v>
      </c>
      <c r="E753" s="191">
        <v>0</v>
      </c>
      <c r="F753" s="70" t="str">
        <f t="shared" si="172"/>
        <v>-</v>
      </c>
    </row>
    <row r="754" spans="1:6" ht="12.75" customHeight="1" x14ac:dyDescent="0.2">
      <c r="A754" s="62">
        <v>34214</v>
      </c>
      <c r="B754" s="63" t="s">
        <v>1357</v>
      </c>
      <c r="C754" s="267" t="s">
        <v>1358</v>
      </c>
      <c r="D754" s="193">
        <v>0</v>
      </c>
      <c r="E754" s="193">
        <v>0</v>
      </c>
      <c r="F754" s="44" t="str">
        <f t="shared" si="172"/>
        <v>-</v>
      </c>
    </row>
    <row r="755" spans="1:6" ht="12.75" customHeight="1" x14ac:dyDescent="0.2">
      <c r="A755" s="62">
        <v>34215</v>
      </c>
      <c r="B755" s="63" t="s">
        <v>1359</v>
      </c>
      <c r="C755" s="267" t="s">
        <v>1360</v>
      </c>
      <c r="D755" s="193">
        <v>0</v>
      </c>
      <c r="E755" s="193">
        <v>0</v>
      </c>
      <c r="F755" s="44" t="str">
        <f t="shared" si="172"/>
        <v>-</v>
      </c>
    </row>
    <row r="756" spans="1:6" ht="12.75" customHeight="1" x14ac:dyDescent="0.2">
      <c r="A756" s="62">
        <v>34216</v>
      </c>
      <c r="B756" s="63" t="s">
        <v>1361</v>
      </c>
      <c r="C756" s="267" t="s">
        <v>1362</v>
      </c>
      <c r="D756" s="193">
        <v>0</v>
      </c>
      <c r="E756" s="193">
        <v>0</v>
      </c>
      <c r="F756" s="44" t="str">
        <f t="shared" si="172"/>
        <v>-</v>
      </c>
    </row>
    <row r="757" spans="1:6" ht="12.75" customHeight="1" x14ac:dyDescent="0.2">
      <c r="A757" s="62">
        <v>34222</v>
      </c>
      <c r="B757" s="63" t="s">
        <v>1363</v>
      </c>
      <c r="C757" s="267" t="s">
        <v>1364</v>
      </c>
      <c r="D757" s="193">
        <v>0</v>
      </c>
      <c r="E757" s="193">
        <v>0</v>
      </c>
      <c r="F757" s="44" t="str">
        <f t="shared" si="172"/>
        <v>-</v>
      </c>
    </row>
    <row r="758" spans="1:6" ht="12.75" customHeight="1" x14ac:dyDescent="0.2">
      <c r="A758" s="62">
        <v>34223</v>
      </c>
      <c r="B758" s="63" t="s">
        <v>1365</v>
      </c>
      <c r="C758" s="267" t="s">
        <v>1366</v>
      </c>
      <c r="D758" s="193">
        <v>0</v>
      </c>
      <c r="E758" s="193">
        <v>0</v>
      </c>
      <c r="F758" s="44" t="str">
        <f t="shared" si="172"/>
        <v>-</v>
      </c>
    </row>
    <row r="759" spans="1:6" ht="24" x14ac:dyDescent="0.2">
      <c r="A759" s="62">
        <v>34224</v>
      </c>
      <c r="B759" s="63" t="s">
        <v>1367</v>
      </c>
      <c r="C759" s="267" t="s">
        <v>1368</v>
      </c>
      <c r="D759" s="193">
        <v>0</v>
      </c>
      <c r="E759" s="193">
        <v>0</v>
      </c>
      <c r="F759" s="44" t="str">
        <f t="shared" si="172"/>
        <v>-</v>
      </c>
    </row>
    <row r="760" spans="1:6" ht="24" x14ac:dyDescent="0.2">
      <c r="A760" s="62">
        <v>34233</v>
      </c>
      <c r="B760" s="63" t="s">
        <v>1369</v>
      </c>
      <c r="C760" s="267" t="s">
        <v>1370</v>
      </c>
      <c r="D760" s="193">
        <v>0</v>
      </c>
      <c r="E760" s="193">
        <v>0</v>
      </c>
      <c r="F760" s="44" t="str">
        <f t="shared" si="172"/>
        <v>-</v>
      </c>
    </row>
    <row r="761" spans="1:6" ht="24" x14ac:dyDescent="0.2">
      <c r="A761" s="62">
        <v>34234</v>
      </c>
      <c r="B761" s="182" t="s">
        <v>1371</v>
      </c>
      <c r="C761" s="267" t="s">
        <v>1372</v>
      </c>
      <c r="D761" s="193">
        <v>0</v>
      </c>
      <c r="E761" s="193">
        <v>0</v>
      </c>
      <c r="F761" s="44" t="str">
        <f t="shared" si="172"/>
        <v>-</v>
      </c>
    </row>
    <row r="762" spans="1:6" ht="24" x14ac:dyDescent="0.2">
      <c r="A762" s="62">
        <v>34235</v>
      </c>
      <c r="B762" s="182" t="s">
        <v>1373</v>
      </c>
      <c r="C762" s="267" t="s">
        <v>1374</v>
      </c>
      <c r="D762" s="193">
        <v>0</v>
      </c>
      <c r="E762" s="193">
        <v>0</v>
      </c>
      <c r="F762" s="44" t="str">
        <f t="shared" si="172"/>
        <v>-</v>
      </c>
    </row>
    <row r="763" spans="1:6" ht="12.75" customHeight="1" x14ac:dyDescent="0.2">
      <c r="A763" s="62">
        <v>34236</v>
      </c>
      <c r="B763" s="63" t="s">
        <v>1375</v>
      </c>
      <c r="C763" s="267" t="s">
        <v>1376</v>
      </c>
      <c r="D763" s="193">
        <v>0</v>
      </c>
      <c r="E763" s="193">
        <v>0</v>
      </c>
      <c r="F763" s="44" t="str">
        <f t="shared" si="172"/>
        <v>-</v>
      </c>
    </row>
    <row r="764" spans="1:6" ht="12.75" customHeight="1" x14ac:dyDescent="0.2">
      <c r="A764" s="62">
        <v>34237</v>
      </c>
      <c r="B764" s="63" t="s">
        <v>1377</v>
      </c>
      <c r="C764" s="267" t="s">
        <v>1378</v>
      </c>
      <c r="D764" s="193">
        <v>0</v>
      </c>
      <c r="E764" s="193">
        <v>0</v>
      </c>
      <c r="F764" s="44" t="str">
        <f t="shared" si="172"/>
        <v>-</v>
      </c>
    </row>
    <row r="765" spans="1:6" ht="12.75" customHeight="1" x14ac:dyDescent="0.2">
      <c r="A765" s="62">
        <v>34238</v>
      </c>
      <c r="B765" s="63" t="s">
        <v>1379</v>
      </c>
      <c r="C765" s="267" t="s">
        <v>1380</v>
      </c>
      <c r="D765" s="193">
        <v>0</v>
      </c>
      <c r="E765" s="193">
        <v>0</v>
      </c>
      <c r="F765" s="44" t="str">
        <f t="shared" si="172"/>
        <v>-</v>
      </c>
    </row>
    <row r="766" spans="1:6" ht="24" x14ac:dyDescent="0.2">
      <c r="A766" s="62">
        <v>34273</v>
      </c>
      <c r="B766" s="63" t="s">
        <v>1381</v>
      </c>
      <c r="C766" s="267" t="s">
        <v>1382</v>
      </c>
      <c r="D766" s="193">
        <v>0</v>
      </c>
      <c r="E766" s="193">
        <v>0</v>
      </c>
      <c r="F766" s="44" t="str">
        <f t="shared" si="172"/>
        <v>-</v>
      </c>
    </row>
    <row r="767" spans="1:6" ht="12.75" customHeight="1" x14ac:dyDescent="0.2">
      <c r="A767" s="62">
        <v>34274</v>
      </c>
      <c r="B767" s="63" t="s">
        <v>1383</v>
      </c>
      <c r="C767" s="267" t="s">
        <v>1384</v>
      </c>
      <c r="D767" s="193">
        <v>0</v>
      </c>
      <c r="E767" s="193">
        <v>0</v>
      </c>
      <c r="F767" s="44" t="str">
        <f t="shared" si="172"/>
        <v>-</v>
      </c>
    </row>
    <row r="768" spans="1:6" ht="12.75" customHeight="1" x14ac:dyDescent="0.2">
      <c r="A768" s="62">
        <v>34275</v>
      </c>
      <c r="B768" s="63" t="s">
        <v>1385</v>
      </c>
      <c r="C768" s="267" t="s">
        <v>1386</v>
      </c>
      <c r="D768" s="193">
        <v>0</v>
      </c>
      <c r="E768" s="193">
        <v>0</v>
      </c>
      <c r="F768" s="44" t="str">
        <f t="shared" si="172"/>
        <v>-</v>
      </c>
    </row>
    <row r="769" spans="1:6" ht="12.75" customHeight="1" x14ac:dyDescent="0.2">
      <c r="A769" s="62">
        <v>34281</v>
      </c>
      <c r="B769" s="63" t="s">
        <v>1387</v>
      </c>
      <c r="C769" s="267" t="s">
        <v>1388</v>
      </c>
      <c r="D769" s="193">
        <v>0</v>
      </c>
      <c r="E769" s="193">
        <v>0</v>
      </c>
      <c r="F769" s="44" t="str">
        <f t="shared" si="172"/>
        <v>-</v>
      </c>
    </row>
    <row r="770" spans="1:6" ht="12.75" customHeight="1" x14ac:dyDescent="0.2">
      <c r="A770" s="69">
        <v>34282</v>
      </c>
      <c r="B770" s="64" t="s">
        <v>1389</v>
      </c>
      <c r="C770" s="301" t="s">
        <v>1390</v>
      </c>
      <c r="D770" s="191">
        <v>0</v>
      </c>
      <c r="E770" s="191">
        <v>0</v>
      </c>
      <c r="F770" s="70" t="str">
        <f t="shared" si="172"/>
        <v>-</v>
      </c>
    </row>
    <row r="771" spans="1:6" ht="12.75" customHeight="1" x14ac:dyDescent="0.2">
      <c r="A771" s="69">
        <v>34283</v>
      </c>
      <c r="B771" s="64" t="s">
        <v>1391</v>
      </c>
      <c r="C771" s="301" t="s">
        <v>1392</v>
      </c>
      <c r="D771" s="191">
        <v>0</v>
      </c>
      <c r="E771" s="191">
        <v>0</v>
      </c>
      <c r="F771" s="70" t="str">
        <f t="shared" si="172"/>
        <v>-</v>
      </c>
    </row>
    <row r="772" spans="1:6" ht="12.75" customHeight="1" x14ac:dyDescent="0.2">
      <c r="A772" s="69">
        <v>34284</v>
      </c>
      <c r="B772" s="64" t="s">
        <v>1393</v>
      </c>
      <c r="C772" s="301" t="s">
        <v>1394</v>
      </c>
      <c r="D772" s="191">
        <v>0</v>
      </c>
      <c r="E772" s="191">
        <v>0</v>
      </c>
      <c r="F772" s="70" t="str">
        <f t="shared" si="172"/>
        <v>-</v>
      </c>
    </row>
    <row r="773" spans="1:6" ht="12.75" customHeight="1" x14ac:dyDescent="0.2">
      <c r="A773" s="69">
        <v>34285</v>
      </c>
      <c r="B773" s="64" t="s">
        <v>1395</v>
      </c>
      <c r="C773" s="301" t="s">
        <v>1396</v>
      </c>
      <c r="D773" s="191">
        <v>0</v>
      </c>
      <c r="E773" s="191">
        <v>0</v>
      </c>
      <c r="F773" s="70" t="str">
        <f t="shared" si="172"/>
        <v>-</v>
      </c>
    </row>
    <row r="774" spans="1:6" ht="24" x14ac:dyDescent="0.2">
      <c r="A774" s="69">
        <v>34286</v>
      </c>
      <c r="B774" s="181" t="s">
        <v>1397</v>
      </c>
      <c r="C774" s="301" t="s">
        <v>1398</v>
      </c>
      <c r="D774" s="191">
        <v>0</v>
      </c>
      <c r="E774" s="191">
        <v>0</v>
      </c>
      <c r="F774" s="70" t="str">
        <f t="shared" si="172"/>
        <v>-</v>
      </c>
    </row>
    <row r="775" spans="1:6" ht="12" x14ac:dyDescent="0.2">
      <c r="A775" s="69">
        <v>34287</v>
      </c>
      <c r="B775" s="64" t="s">
        <v>3537</v>
      </c>
      <c r="C775" s="301" t="s">
        <v>1399</v>
      </c>
      <c r="D775" s="191">
        <v>0</v>
      </c>
      <c r="E775" s="191">
        <v>0</v>
      </c>
      <c r="F775" s="70" t="str">
        <f t="shared" si="172"/>
        <v>-</v>
      </c>
    </row>
    <row r="776" spans="1:6" ht="12.75" customHeight="1" x14ac:dyDescent="0.2">
      <c r="A776" s="69">
        <v>34341</v>
      </c>
      <c r="B776" s="64" t="s">
        <v>1400</v>
      </c>
      <c r="C776" s="301" t="s">
        <v>1401</v>
      </c>
      <c r="D776" s="191">
        <v>0</v>
      </c>
      <c r="E776" s="191">
        <v>0</v>
      </c>
      <c r="F776" s="70" t="str">
        <f t="shared" si="172"/>
        <v>-</v>
      </c>
    </row>
    <row r="777" spans="1:6" ht="12.75" customHeight="1" x14ac:dyDescent="0.2">
      <c r="A777" s="69">
        <v>35231</v>
      </c>
      <c r="B777" s="64" t="s">
        <v>1402</v>
      </c>
      <c r="C777" s="301" t="s">
        <v>1403</v>
      </c>
      <c r="D777" s="191">
        <v>0</v>
      </c>
      <c r="E777" s="191">
        <v>0</v>
      </c>
      <c r="F777" s="70" t="str">
        <f t="shared" si="172"/>
        <v>-</v>
      </c>
    </row>
    <row r="778" spans="1:6" ht="12.75" customHeight="1" x14ac:dyDescent="0.2">
      <c r="A778" s="69">
        <v>35232</v>
      </c>
      <c r="B778" s="64" t="s">
        <v>1404</v>
      </c>
      <c r="C778" s="301" t="s">
        <v>1405</v>
      </c>
      <c r="D778" s="191">
        <v>0</v>
      </c>
      <c r="E778" s="191">
        <v>0</v>
      </c>
      <c r="F778" s="70" t="str">
        <f t="shared" si="172"/>
        <v>-</v>
      </c>
    </row>
    <row r="779" spans="1:6" ht="12.75" customHeight="1" x14ac:dyDescent="0.2">
      <c r="A779" s="69">
        <v>36313</v>
      </c>
      <c r="B779" s="64" t="s">
        <v>1406</v>
      </c>
      <c r="C779" s="301" t="s">
        <v>1407</v>
      </c>
      <c r="D779" s="191">
        <v>0</v>
      </c>
      <c r="E779" s="191">
        <v>0</v>
      </c>
      <c r="F779" s="70" t="str">
        <f t="shared" si="172"/>
        <v>-</v>
      </c>
    </row>
    <row r="780" spans="1:6" ht="12.75" customHeight="1" x14ac:dyDescent="0.2">
      <c r="A780" s="69">
        <v>36314</v>
      </c>
      <c r="B780" s="64" t="s">
        <v>1408</v>
      </c>
      <c r="C780" s="301" t="s">
        <v>1409</v>
      </c>
      <c r="D780" s="191">
        <v>0</v>
      </c>
      <c r="E780" s="191">
        <v>0</v>
      </c>
      <c r="F780" s="70" t="str">
        <f t="shared" si="172"/>
        <v>-</v>
      </c>
    </row>
    <row r="781" spans="1:6" ht="12.75" customHeight="1" x14ac:dyDescent="0.2">
      <c r="A781" s="69">
        <v>36315</v>
      </c>
      <c r="B781" s="64" t="s">
        <v>1410</v>
      </c>
      <c r="C781" s="301" t="s">
        <v>1411</v>
      </c>
      <c r="D781" s="191">
        <v>0</v>
      </c>
      <c r="E781" s="191">
        <v>0</v>
      </c>
      <c r="F781" s="70" t="str">
        <f t="shared" si="172"/>
        <v>-</v>
      </c>
    </row>
    <row r="782" spans="1:6" ht="12.75" customHeight="1" x14ac:dyDescent="0.2">
      <c r="A782" s="69">
        <v>36316</v>
      </c>
      <c r="B782" s="64" t="s">
        <v>1412</v>
      </c>
      <c r="C782" s="301" t="s">
        <v>1413</v>
      </c>
      <c r="D782" s="191">
        <v>0</v>
      </c>
      <c r="E782" s="191">
        <v>0</v>
      </c>
      <c r="F782" s="70" t="str">
        <f t="shared" si="172"/>
        <v>-</v>
      </c>
    </row>
    <row r="783" spans="1:6" ht="12.75" customHeight="1" x14ac:dyDescent="0.2">
      <c r="A783" s="69">
        <v>36317</v>
      </c>
      <c r="B783" s="64" t="s">
        <v>1414</v>
      </c>
      <c r="C783" s="301" t="s">
        <v>1415</v>
      </c>
      <c r="D783" s="191">
        <v>0</v>
      </c>
      <c r="E783" s="191">
        <v>0</v>
      </c>
      <c r="F783" s="70" t="str">
        <f t="shared" si="172"/>
        <v>-</v>
      </c>
    </row>
    <row r="784" spans="1:6" ht="12.75" customHeight="1" x14ac:dyDescent="0.2">
      <c r="A784" s="69">
        <v>36318</v>
      </c>
      <c r="B784" s="64" t="s">
        <v>1416</v>
      </c>
      <c r="C784" s="301" t="s">
        <v>1417</v>
      </c>
      <c r="D784" s="191">
        <v>0</v>
      </c>
      <c r="E784" s="191">
        <v>0</v>
      </c>
      <c r="F784" s="70" t="str">
        <f t="shared" si="172"/>
        <v>-</v>
      </c>
    </row>
    <row r="785" spans="1:6" ht="12" x14ac:dyDescent="0.2">
      <c r="A785" s="69">
        <v>36319</v>
      </c>
      <c r="B785" s="181" t="s">
        <v>3538</v>
      </c>
      <c r="C785" s="301" t="s">
        <v>1418</v>
      </c>
      <c r="D785" s="191">
        <v>0</v>
      </c>
      <c r="E785" s="191">
        <v>0</v>
      </c>
      <c r="F785" s="70" t="str">
        <f t="shared" si="172"/>
        <v>-</v>
      </c>
    </row>
    <row r="786" spans="1:6" ht="12.75" customHeight="1" x14ac:dyDescent="0.2">
      <c r="A786" s="69">
        <v>36323</v>
      </c>
      <c r="B786" s="64" t="s">
        <v>1419</v>
      </c>
      <c r="C786" s="301" t="s">
        <v>1420</v>
      </c>
      <c r="D786" s="191">
        <v>0</v>
      </c>
      <c r="E786" s="191">
        <v>0</v>
      </c>
      <c r="F786" s="70" t="str">
        <f t="shared" si="172"/>
        <v>-</v>
      </c>
    </row>
    <row r="787" spans="1:6" ht="12.75" customHeight="1" x14ac:dyDescent="0.2">
      <c r="A787" s="69">
        <v>36324</v>
      </c>
      <c r="B787" s="64" t="s">
        <v>1421</v>
      </c>
      <c r="C787" s="301" t="s">
        <v>1422</v>
      </c>
      <c r="D787" s="191">
        <v>0</v>
      </c>
      <c r="E787" s="191">
        <v>0</v>
      </c>
      <c r="F787" s="70" t="str">
        <f t="shared" si="172"/>
        <v>-</v>
      </c>
    </row>
    <row r="788" spans="1:6" ht="12.75" customHeight="1" x14ac:dyDescent="0.2">
      <c r="A788" s="69">
        <v>36325</v>
      </c>
      <c r="B788" s="64" t="s">
        <v>1423</v>
      </c>
      <c r="C788" s="301" t="s">
        <v>1424</v>
      </c>
      <c r="D788" s="191">
        <v>0</v>
      </c>
      <c r="E788" s="191">
        <v>0</v>
      </c>
      <c r="F788" s="70" t="str">
        <f t="shared" si="172"/>
        <v>-</v>
      </c>
    </row>
    <row r="789" spans="1:6" ht="12.75" customHeight="1" x14ac:dyDescent="0.2">
      <c r="A789" s="69">
        <v>36326</v>
      </c>
      <c r="B789" s="64" t="s">
        <v>1425</v>
      </c>
      <c r="C789" s="301" t="s">
        <v>1426</v>
      </c>
      <c r="D789" s="191">
        <v>0</v>
      </c>
      <c r="E789" s="191">
        <v>0</v>
      </c>
      <c r="F789" s="70" t="str">
        <f t="shared" si="172"/>
        <v>-</v>
      </c>
    </row>
    <row r="790" spans="1:6" ht="12.75" customHeight="1" x14ac:dyDescent="0.2">
      <c r="A790" s="69">
        <v>36327</v>
      </c>
      <c r="B790" s="64" t="s">
        <v>1427</v>
      </c>
      <c r="C790" s="301" t="s">
        <v>1428</v>
      </c>
      <c r="D790" s="191">
        <v>0</v>
      </c>
      <c r="E790" s="191">
        <v>0</v>
      </c>
      <c r="F790" s="70" t="str">
        <f t="shared" si="172"/>
        <v>-</v>
      </c>
    </row>
    <row r="791" spans="1:6" ht="24" x14ac:dyDescent="0.2">
      <c r="A791" s="69">
        <v>36328</v>
      </c>
      <c r="B791" s="64" t="s">
        <v>1429</v>
      </c>
      <c r="C791" s="301" t="s">
        <v>1430</v>
      </c>
      <c r="D791" s="191">
        <v>1633.43</v>
      </c>
      <c r="E791" s="191">
        <v>2631.98</v>
      </c>
      <c r="F791" s="70">
        <f t="shared" si="172"/>
        <v>161.13209626369053</v>
      </c>
    </row>
    <row r="792" spans="1:6" ht="12" x14ac:dyDescent="0.2">
      <c r="A792" s="69">
        <v>36329</v>
      </c>
      <c r="B792" s="181" t="s">
        <v>3539</v>
      </c>
      <c r="C792" s="301" t="s">
        <v>1431</v>
      </c>
      <c r="D792" s="191">
        <v>0</v>
      </c>
      <c r="E792" s="191">
        <v>0</v>
      </c>
      <c r="F792" s="70" t="str">
        <f t="shared" si="172"/>
        <v>-</v>
      </c>
    </row>
    <row r="793" spans="1:6" ht="12.75" customHeight="1" x14ac:dyDescent="0.2">
      <c r="A793" s="69" t="s">
        <v>1432</v>
      </c>
      <c r="B793" s="181" t="s">
        <v>1433</v>
      </c>
      <c r="C793" s="300" t="s">
        <v>1432</v>
      </c>
      <c r="D793" s="191">
        <v>0</v>
      </c>
      <c r="E793" s="191">
        <v>0</v>
      </c>
      <c r="F793" s="70" t="str">
        <f t="shared" si="172"/>
        <v>-</v>
      </c>
    </row>
    <row r="794" spans="1:6" ht="12.75" customHeight="1" x14ac:dyDescent="0.2">
      <c r="A794" s="69" t="s">
        <v>1434</v>
      </c>
      <c r="B794" s="181" t="s">
        <v>1435</v>
      </c>
      <c r="C794" s="300" t="s">
        <v>1434</v>
      </c>
      <c r="D794" s="191">
        <v>0</v>
      </c>
      <c r="E794" s="191">
        <v>0</v>
      </c>
      <c r="F794" s="70" t="str">
        <f t="shared" si="172"/>
        <v>-</v>
      </c>
    </row>
    <row r="795" spans="1:6" ht="12.75" customHeight="1" x14ac:dyDescent="0.2">
      <c r="A795" s="69" t="s">
        <v>1436</v>
      </c>
      <c r="B795" s="181" t="s">
        <v>1437</v>
      </c>
      <c r="C795" s="300" t="s">
        <v>1436</v>
      </c>
      <c r="D795" s="191">
        <v>0</v>
      </c>
      <c r="E795" s="191">
        <v>0</v>
      </c>
      <c r="F795" s="70" t="str">
        <f t="shared" si="172"/>
        <v>-</v>
      </c>
    </row>
    <row r="796" spans="1:6" ht="12.75" customHeight="1" x14ac:dyDescent="0.2">
      <c r="A796" s="69" t="s">
        <v>1438</v>
      </c>
      <c r="B796" s="181" t="s">
        <v>1439</v>
      </c>
      <c r="C796" s="300" t="s">
        <v>1438</v>
      </c>
      <c r="D796" s="191">
        <v>0</v>
      </c>
      <c r="E796" s="191">
        <v>0</v>
      </c>
      <c r="F796" s="70" t="str">
        <f t="shared" si="172"/>
        <v>-</v>
      </c>
    </row>
    <row r="797" spans="1:6" ht="24" x14ac:dyDescent="0.2">
      <c r="A797" s="69" t="s">
        <v>1440</v>
      </c>
      <c r="B797" s="181" t="s">
        <v>1441</v>
      </c>
      <c r="C797" s="300" t="s">
        <v>1440</v>
      </c>
      <c r="D797" s="191">
        <v>0</v>
      </c>
      <c r="E797" s="191">
        <v>0</v>
      </c>
      <c r="F797" s="70" t="str">
        <f t="shared" si="172"/>
        <v>-</v>
      </c>
    </row>
    <row r="798" spans="1:6" ht="24" x14ac:dyDescent="0.2">
      <c r="A798" s="69" t="s">
        <v>1442</v>
      </c>
      <c r="B798" s="181" t="s">
        <v>3540</v>
      </c>
      <c r="C798" s="300" t="s">
        <v>1442</v>
      </c>
      <c r="D798" s="191">
        <v>0</v>
      </c>
      <c r="E798" s="191">
        <v>0</v>
      </c>
      <c r="F798" s="70" t="str">
        <f t="shared" si="172"/>
        <v>-</v>
      </c>
    </row>
    <row r="799" spans="1:6" ht="12.75" customHeight="1" x14ac:dyDescent="0.2">
      <c r="A799" s="69" t="s">
        <v>1443</v>
      </c>
      <c r="B799" s="181" t="s">
        <v>1444</v>
      </c>
      <c r="C799" s="300" t="s">
        <v>1443</v>
      </c>
      <c r="D799" s="191">
        <v>0</v>
      </c>
      <c r="E799" s="191">
        <v>0</v>
      </c>
      <c r="F799" s="70" t="str">
        <f t="shared" si="172"/>
        <v>-</v>
      </c>
    </row>
    <row r="800" spans="1:6" ht="24" x14ac:dyDescent="0.2">
      <c r="A800" s="69" t="s">
        <v>1445</v>
      </c>
      <c r="B800" s="181" t="s">
        <v>1446</v>
      </c>
      <c r="C800" s="300" t="s">
        <v>1445</v>
      </c>
      <c r="D800" s="191">
        <v>0</v>
      </c>
      <c r="E800" s="191">
        <v>0</v>
      </c>
      <c r="F800" s="70" t="str">
        <f t="shared" si="172"/>
        <v>-</v>
      </c>
    </row>
    <row r="801" spans="1:6" ht="12.75" customHeight="1" x14ac:dyDescent="0.2">
      <c r="A801" s="62" t="s">
        <v>1447</v>
      </c>
      <c r="B801" s="264" t="s">
        <v>1448</v>
      </c>
      <c r="C801" s="268" t="s">
        <v>1447</v>
      </c>
      <c r="D801" s="193">
        <v>0</v>
      </c>
      <c r="E801" s="193">
        <v>0</v>
      </c>
      <c r="F801" s="44" t="str">
        <f t="shared" si="172"/>
        <v>-</v>
      </c>
    </row>
    <row r="802" spans="1:6" ht="12.75" customHeight="1" x14ac:dyDescent="0.2">
      <c r="A802" s="62" t="s">
        <v>1449</v>
      </c>
      <c r="B802" s="264" t="s">
        <v>1450</v>
      </c>
      <c r="C802" s="268" t="s">
        <v>1449</v>
      </c>
      <c r="D802" s="193">
        <v>0</v>
      </c>
      <c r="E802" s="193">
        <v>0</v>
      </c>
      <c r="F802" s="44" t="str">
        <f t="shared" si="172"/>
        <v>-</v>
      </c>
    </row>
    <row r="803" spans="1:6" ht="24" x14ac:dyDescent="0.2">
      <c r="A803" s="62" t="s">
        <v>1451</v>
      </c>
      <c r="B803" s="264" t="s">
        <v>3570</v>
      </c>
      <c r="C803" s="268" t="s">
        <v>1451</v>
      </c>
      <c r="D803" s="193">
        <v>0</v>
      </c>
      <c r="E803" s="193">
        <v>0</v>
      </c>
      <c r="F803" s="44" t="str">
        <f t="shared" si="172"/>
        <v>-</v>
      </c>
    </row>
    <row r="804" spans="1:6" ht="24" x14ac:dyDescent="0.2">
      <c r="A804" s="69" t="s">
        <v>1452</v>
      </c>
      <c r="B804" s="181" t="s">
        <v>1453</v>
      </c>
      <c r="C804" s="300" t="s">
        <v>1452</v>
      </c>
      <c r="D804" s="191">
        <v>0</v>
      </c>
      <c r="E804" s="191">
        <v>0</v>
      </c>
      <c r="F804" s="70" t="str">
        <f t="shared" si="172"/>
        <v>-</v>
      </c>
    </row>
    <row r="805" spans="1:6" ht="24" x14ac:dyDescent="0.2">
      <c r="A805" s="69" t="s">
        <v>1454</v>
      </c>
      <c r="B805" s="181" t="s">
        <v>3541</v>
      </c>
      <c r="C805" s="300" t="s">
        <v>1454</v>
      </c>
      <c r="D805" s="191">
        <v>0</v>
      </c>
      <c r="E805" s="191">
        <v>0</v>
      </c>
      <c r="F805" s="70" t="str">
        <f t="shared" si="172"/>
        <v>-</v>
      </c>
    </row>
    <row r="806" spans="1:6" ht="24" x14ac:dyDescent="0.2">
      <c r="A806" s="69">
        <v>36511</v>
      </c>
      <c r="B806" s="181" t="s">
        <v>3308</v>
      </c>
      <c r="C806" s="300">
        <v>36511</v>
      </c>
      <c r="D806" s="191">
        <v>0</v>
      </c>
      <c r="E806" s="191">
        <v>0</v>
      </c>
      <c r="F806" s="70" t="str">
        <f t="shared" ref="F806:F814" si="174">IF(D806&lt;&gt;0,IF(E806/D806&gt;=100,"&gt;&gt;100",E806/D806*100),"-")</f>
        <v>-</v>
      </c>
    </row>
    <row r="807" spans="1:6" ht="24" x14ac:dyDescent="0.2">
      <c r="A807" s="69" t="s">
        <v>3309</v>
      </c>
      <c r="B807" s="181" t="s">
        <v>3310</v>
      </c>
      <c r="C807" s="300" t="s">
        <v>3309</v>
      </c>
      <c r="D807" s="191">
        <v>0</v>
      </c>
      <c r="E807" s="191">
        <v>0</v>
      </c>
      <c r="F807" s="70" t="str">
        <f t="shared" si="174"/>
        <v>-</v>
      </c>
    </row>
    <row r="808" spans="1:6" ht="24" x14ac:dyDescent="0.2">
      <c r="A808" s="69" t="s">
        <v>3311</v>
      </c>
      <c r="B808" s="181" t="s">
        <v>3312</v>
      </c>
      <c r="C808" s="300" t="s">
        <v>3311</v>
      </c>
      <c r="D808" s="191">
        <v>0</v>
      </c>
      <c r="E808" s="191">
        <v>0</v>
      </c>
      <c r="F808" s="70" t="str">
        <f t="shared" si="174"/>
        <v>-</v>
      </c>
    </row>
    <row r="809" spans="1:6" ht="24" x14ac:dyDescent="0.2">
      <c r="A809" s="69" t="s">
        <v>3313</v>
      </c>
      <c r="B809" s="181" t="s">
        <v>3314</v>
      </c>
      <c r="C809" s="300" t="s">
        <v>3313</v>
      </c>
      <c r="D809" s="191">
        <v>0</v>
      </c>
      <c r="E809" s="191">
        <v>0</v>
      </c>
      <c r="F809" s="70" t="str">
        <f t="shared" si="174"/>
        <v>-</v>
      </c>
    </row>
    <row r="810" spans="1:6" ht="24" x14ac:dyDescent="0.2">
      <c r="A810" s="69" t="s">
        <v>3315</v>
      </c>
      <c r="B810" s="181" t="s">
        <v>3316</v>
      </c>
      <c r="C810" s="300" t="s">
        <v>3315</v>
      </c>
      <c r="D810" s="191">
        <v>0</v>
      </c>
      <c r="E810" s="191">
        <v>0</v>
      </c>
      <c r="F810" s="70" t="str">
        <f t="shared" si="174"/>
        <v>-</v>
      </c>
    </row>
    <row r="811" spans="1:6" ht="24" x14ac:dyDescent="0.2">
      <c r="A811" s="69" t="s">
        <v>3317</v>
      </c>
      <c r="B811" s="181" t="s">
        <v>3318</v>
      </c>
      <c r="C811" s="300" t="s">
        <v>3317</v>
      </c>
      <c r="D811" s="191">
        <v>0</v>
      </c>
      <c r="E811" s="191">
        <v>0</v>
      </c>
      <c r="F811" s="70" t="str">
        <f t="shared" si="174"/>
        <v>-</v>
      </c>
    </row>
    <row r="812" spans="1:6" ht="12" x14ac:dyDescent="0.2">
      <c r="A812" s="69" t="s">
        <v>3319</v>
      </c>
      <c r="B812" s="181" t="s">
        <v>3320</v>
      </c>
      <c r="C812" s="300" t="s">
        <v>3319</v>
      </c>
      <c r="D812" s="191">
        <v>0</v>
      </c>
      <c r="E812" s="191">
        <v>0</v>
      </c>
      <c r="F812" s="70" t="str">
        <f t="shared" si="174"/>
        <v>-</v>
      </c>
    </row>
    <row r="813" spans="1:6" ht="12" x14ac:dyDescent="0.2">
      <c r="A813" s="69" t="s">
        <v>3321</v>
      </c>
      <c r="B813" s="181" t="s">
        <v>3322</v>
      </c>
      <c r="C813" s="300" t="s">
        <v>3321</v>
      </c>
      <c r="D813" s="191">
        <v>0</v>
      </c>
      <c r="E813" s="191">
        <v>0</v>
      </c>
      <c r="F813" s="70" t="str">
        <f t="shared" si="174"/>
        <v>-</v>
      </c>
    </row>
    <row r="814" spans="1:6" ht="12" x14ac:dyDescent="0.2">
      <c r="A814" s="69" t="s">
        <v>3323</v>
      </c>
      <c r="B814" s="181" t="s">
        <v>3324</v>
      </c>
      <c r="C814" s="300" t="s">
        <v>3323</v>
      </c>
      <c r="D814" s="191">
        <v>0</v>
      </c>
      <c r="E814" s="191">
        <v>0</v>
      </c>
      <c r="F814" s="70" t="str">
        <f t="shared" si="174"/>
        <v>-</v>
      </c>
    </row>
    <row r="815" spans="1:6" ht="24" x14ac:dyDescent="0.2">
      <c r="A815" s="69" t="s">
        <v>1455</v>
      </c>
      <c r="B815" s="181" t="s">
        <v>1456</v>
      </c>
      <c r="C815" s="300" t="s">
        <v>1455</v>
      </c>
      <c r="D815" s="191">
        <v>0</v>
      </c>
      <c r="E815" s="191">
        <v>0</v>
      </c>
      <c r="F815" s="70" t="str">
        <f t="shared" si="172"/>
        <v>-</v>
      </c>
    </row>
    <row r="816" spans="1:6" ht="12" x14ac:dyDescent="0.2">
      <c r="A816" s="69" t="s">
        <v>1457</v>
      </c>
      <c r="B816" s="181" t="s">
        <v>3542</v>
      </c>
      <c r="C816" s="300" t="s">
        <v>1457</v>
      </c>
      <c r="D816" s="191">
        <v>0</v>
      </c>
      <c r="E816" s="191">
        <v>0</v>
      </c>
      <c r="F816" s="70" t="str">
        <f t="shared" si="172"/>
        <v>-</v>
      </c>
    </row>
    <row r="817" spans="1:6" ht="24" x14ac:dyDescent="0.2">
      <c r="A817" s="69" t="s">
        <v>1458</v>
      </c>
      <c r="B817" s="64" t="s">
        <v>3471</v>
      </c>
      <c r="C817" s="301" t="s">
        <v>1458</v>
      </c>
      <c r="D817" s="191">
        <v>0</v>
      </c>
      <c r="E817" s="191">
        <v>0</v>
      </c>
      <c r="F817" s="70" t="str">
        <f t="shared" si="172"/>
        <v>-</v>
      </c>
    </row>
    <row r="818" spans="1:6" ht="24" x14ac:dyDescent="0.2">
      <c r="A818" s="69" t="s">
        <v>1459</v>
      </c>
      <c r="B818" s="64" t="s">
        <v>1460</v>
      </c>
      <c r="C818" s="301" t="s">
        <v>1459</v>
      </c>
      <c r="D818" s="191">
        <v>0</v>
      </c>
      <c r="E818" s="191">
        <v>0</v>
      </c>
      <c r="F818" s="70" t="str">
        <f t="shared" si="172"/>
        <v>-</v>
      </c>
    </row>
    <row r="819" spans="1:6" ht="24" x14ac:dyDescent="0.2">
      <c r="A819" s="69" t="s">
        <v>1461</v>
      </c>
      <c r="B819" s="64" t="s">
        <v>1462</v>
      </c>
      <c r="C819" s="301" t="s">
        <v>1461</v>
      </c>
      <c r="D819" s="191">
        <v>0</v>
      </c>
      <c r="E819" s="191">
        <v>0</v>
      </c>
      <c r="F819" s="70" t="str">
        <f t="shared" si="172"/>
        <v>-</v>
      </c>
    </row>
    <row r="820" spans="1:6" ht="24" x14ac:dyDescent="0.2">
      <c r="A820" s="69" t="s">
        <v>1463</v>
      </c>
      <c r="B820" s="64" t="s">
        <v>1464</v>
      </c>
      <c r="C820" s="301" t="s">
        <v>1463</v>
      </c>
      <c r="D820" s="191">
        <v>0</v>
      </c>
      <c r="E820" s="191">
        <v>0</v>
      </c>
      <c r="F820" s="70" t="str">
        <f t="shared" si="172"/>
        <v>-</v>
      </c>
    </row>
    <row r="821" spans="1:6" ht="12.75" customHeight="1" x14ac:dyDescent="0.2">
      <c r="A821" s="62" t="s">
        <v>1465</v>
      </c>
      <c r="B821" s="63" t="s">
        <v>1466</v>
      </c>
      <c r="C821" s="267" t="s">
        <v>1465</v>
      </c>
      <c r="D821" s="193">
        <v>0</v>
      </c>
      <c r="E821" s="193">
        <v>0</v>
      </c>
      <c r="F821" s="44" t="str">
        <f t="shared" si="172"/>
        <v>-</v>
      </c>
    </row>
    <row r="822" spans="1:6" ht="12.75" customHeight="1" x14ac:dyDescent="0.2">
      <c r="A822" s="62" t="s">
        <v>1467</v>
      </c>
      <c r="B822" s="63" t="s">
        <v>1468</v>
      </c>
      <c r="C822" s="267" t="s">
        <v>1467</v>
      </c>
      <c r="D822" s="193">
        <v>0</v>
      </c>
      <c r="E822" s="193">
        <v>0</v>
      </c>
      <c r="F822" s="44" t="str">
        <f t="shared" si="172"/>
        <v>-</v>
      </c>
    </row>
    <row r="823" spans="1:6" ht="12.75" customHeight="1" x14ac:dyDescent="0.2">
      <c r="A823" s="62" t="s">
        <v>1469</v>
      </c>
      <c r="B823" s="63" t="s">
        <v>1470</v>
      </c>
      <c r="C823" s="267" t="s">
        <v>1469</v>
      </c>
      <c r="D823" s="193">
        <v>0</v>
      </c>
      <c r="E823" s="193">
        <v>0</v>
      </c>
      <c r="F823" s="44" t="str">
        <f t="shared" si="172"/>
        <v>-</v>
      </c>
    </row>
    <row r="824" spans="1:6" ht="24" x14ac:dyDescent="0.2">
      <c r="A824" s="69" t="s">
        <v>1471</v>
      </c>
      <c r="B824" s="64" t="s">
        <v>1472</v>
      </c>
      <c r="C824" s="301" t="s">
        <v>1471</v>
      </c>
      <c r="D824" s="191">
        <v>0</v>
      </c>
      <c r="E824" s="191">
        <v>0</v>
      </c>
      <c r="F824" s="70" t="str">
        <f t="shared" si="172"/>
        <v>-</v>
      </c>
    </row>
    <row r="825" spans="1:6" ht="24" x14ac:dyDescent="0.2">
      <c r="A825" s="69" t="s">
        <v>1473</v>
      </c>
      <c r="B825" s="64" t="s">
        <v>3543</v>
      </c>
      <c r="C825" s="301" t="s">
        <v>1473</v>
      </c>
      <c r="D825" s="191">
        <v>0</v>
      </c>
      <c r="E825" s="191">
        <v>0</v>
      </c>
      <c r="F825" s="70" t="str">
        <f t="shared" si="172"/>
        <v>-</v>
      </c>
    </row>
    <row r="826" spans="1:6" ht="24" x14ac:dyDescent="0.2">
      <c r="A826" s="69" t="s">
        <v>1474</v>
      </c>
      <c r="B826" s="64" t="s">
        <v>3472</v>
      </c>
      <c r="C826" s="301" t="s">
        <v>1474</v>
      </c>
      <c r="D826" s="191">
        <v>0</v>
      </c>
      <c r="E826" s="191">
        <v>0</v>
      </c>
      <c r="F826" s="70" t="str">
        <f t="shared" si="172"/>
        <v>-</v>
      </c>
    </row>
    <row r="827" spans="1:6" ht="24" x14ac:dyDescent="0.2">
      <c r="A827" s="69" t="s">
        <v>1475</v>
      </c>
      <c r="B827" s="64" t="s">
        <v>1476</v>
      </c>
      <c r="C827" s="301" t="s">
        <v>1475</v>
      </c>
      <c r="D827" s="191">
        <v>0</v>
      </c>
      <c r="E827" s="191">
        <v>0</v>
      </c>
      <c r="F827" s="70" t="str">
        <f t="shared" si="172"/>
        <v>-</v>
      </c>
    </row>
    <row r="828" spans="1:6" ht="24" x14ac:dyDescent="0.2">
      <c r="A828" s="69" t="s">
        <v>1477</v>
      </c>
      <c r="B828" s="64" t="s">
        <v>1478</v>
      </c>
      <c r="C828" s="301" t="s">
        <v>1477</v>
      </c>
      <c r="D828" s="191">
        <v>0</v>
      </c>
      <c r="E828" s="191">
        <v>0</v>
      </c>
      <c r="F828" s="70" t="str">
        <f t="shared" si="172"/>
        <v>-</v>
      </c>
    </row>
    <row r="829" spans="1:6" ht="24" x14ac:dyDescent="0.2">
      <c r="A829" s="69" t="s">
        <v>1479</v>
      </c>
      <c r="B829" s="64" t="s">
        <v>1480</v>
      </c>
      <c r="C829" s="301" t="s">
        <v>1479</v>
      </c>
      <c r="D829" s="191">
        <v>0</v>
      </c>
      <c r="E829" s="191">
        <v>0</v>
      </c>
      <c r="F829" s="70" t="str">
        <f t="shared" si="172"/>
        <v>-</v>
      </c>
    </row>
    <row r="830" spans="1:6" ht="24" x14ac:dyDescent="0.2">
      <c r="A830" s="69" t="s">
        <v>1481</v>
      </c>
      <c r="B830" s="64" t="s">
        <v>1482</v>
      </c>
      <c r="C830" s="301" t="s">
        <v>1481</v>
      </c>
      <c r="D830" s="191">
        <v>0</v>
      </c>
      <c r="E830" s="191">
        <v>0</v>
      </c>
      <c r="F830" s="70" t="str">
        <f t="shared" si="172"/>
        <v>-</v>
      </c>
    </row>
    <row r="831" spans="1:6" ht="12.75" customHeight="1" x14ac:dyDescent="0.2">
      <c r="A831" s="69" t="s">
        <v>1483</v>
      </c>
      <c r="B831" s="64" t="s">
        <v>1484</v>
      </c>
      <c r="C831" s="301" t="s">
        <v>1483</v>
      </c>
      <c r="D831" s="191">
        <v>0</v>
      </c>
      <c r="E831" s="191">
        <v>0</v>
      </c>
      <c r="F831" s="70" t="str">
        <f t="shared" si="172"/>
        <v>-</v>
      </c>
    </row>
    <row r="832" spans="1:6" ht="12.75" customHeight="1" x14ac:dyDescent="0.2">
      <c r="A832" s="69" t="s">
        <v>1485</v>
      </c>
      <c r="B832" s="64" t="s">
        <v>1486</v>
      </c>
      <c r="C832" s="301" t="s">
        <v>1485</v>
      </c>
      <c r="D832" s="191">
        <v>0</v>
      </c>
      <c r="E832" s="191">
        <v>0</v>
      </c>
      <c r="F832" s="70" t="str">
        <f t="shared" si="172"/>
        <v>-</v>
      </c>
    </row>
    <row r="833" spans="1:6" ht="24" x14ac:dyDescent="0.2">
      <c r="A833" s="69" t="s">
        <v>1487</v>
      </c>
      <c r="B833" s="64" t="s">
        <v>1488</v>
      </c>
      <c r="C833" s="301" t="s">
        <v>1487</v>
      </c>
      <c r="D833" s="191">
        <v>0</v>
      </c>
      <c r="E833" s="191">
        <v>0</v>
      </c>
      <c r="F833" s="70" t="str">
        <f t="shared" si="172"/>
        <v>-</v>
      </c>
    </row>
    <row r="834" spans="1:6" ht="24" x14ac:dyDescent="0.2">
      <c r="A834" s="69" t="s">
        <v>1489</v>
      </c>
      <c r="B834" s="64" t="s">
        <v>3544</v>
      </c>
      <c r="C834" s="301" t="s">
        <v>1489</v>
      </c>
      <c r="D834" s="191">
        <v>0</v>
      </c>
      <c r="E834" s="191">
        <v>0</v>
      </c>
      <c r="F834" s="70" t="str">
        <f t="shared" si="172"/>
        <v>-</v>
      </c>
    </row>
    <row r="835" spans="1:6" ht="12.75" customHeight="1" x14ac:dyDescent="0.2">
      <c r="A835" s="69" t="s">
        <v>1490</v>
      </c>
      <c r="B835" s="64" t="s">
        <v>1491</v>
      </c>
      <c r="C835" s="301" t="s">
        <v>1490</v>
      </c>
      <c r="D835" s="191">
        <v>0</v>
      </c>
      <c r="E835" s="191">
        <v>0</v>
      </c>
      <c r="F835" s="70" t="str">
        <f t="shared" si="172"/>
        <v>-</v>
      </c>
    </row>
    <row r="836" spans="1:6" ht="12.75" customHeight="1" x14ac:dyDescent="0.2">
      <c r="A836" s="69" t="s">
        <v>1492</v>
      </c>
      <c r="B836" s="64" t="s">
        <v>1493</v>
      </c>
      <c r="C836" s="301" t="s">
        <v>1492</v>
      </c>
      <c r="D836" s="191">
        <v>0</v>
      </c>
      <c r="E836" s="191">
        <v>0</v>
      </c>
      <c r="F836" s="70" t="str">
        <f t="shared" si="172"/>
        <v>-</v>
      </c>
    </row>
    <row r="837" spans="1:6" ht="12.75" customHeight="1" x14ac:dyDescent="0.2">
      <c r="A837" s="69" t="s">
        <v>1494</v>
      </c>
      <c r="B837" s="64" t="s">
        <v>1495</v>
      </c>
      <c r="C837" s="301" t="s">
        <v>1494</v>
      </c>
      <c r="D837" s="191">
        <v>0</v>
      </c>
      <c r="E837" s="191">
        <v>0</v>
      </c>
      <c r="F837" s="70" t="str">
        <f t="shared" si="172"/>
        <v>-</v>
      </c>
    </row>
    <row r="838" spans="1:6" ht="12.75" customHeight="1" x14ac:dyDescent="0.2">
      <c r="A838" s="69" t="s">
        <v>1496</v>
      </c>
      <c r="B838" s="64" t="s">
        <v>1497</v>
      </c>
      <c r="C838" s="301" t="s">
        <v>1496</v>
      </c>
      <c r="D838" s="191">
        <v>0</v>
      </c>
      <c r="E838" s="191">
        <v>0</v>
      </c>
      <c r="F838" s="70" t="str">
        <f t="shared" si="172"/>
        <v>-</v>
      </c>
    </row>
    <row r="839" spans="1:6" ht="12.75" customHeight="1" x14ac:dyDescent="0.2">
      <c r="A839" s="62" t="s">
        <v>1498</v>
      </c>
      <c r="B839" s="63" t="s">
        <v>1499</v>
      </c>
      <c r="C839" s="267" t="s">
        <v>1498</v>
      </c>
      <c r="D839" s="193">
        <v>0</v>
      </c>
      <c r="E839" s="193">
        <v>0</v>
      </c>
      <c r="F839" s="44" t="str">
        <f t="shared" si="172"/>
        <v>-</v>
      </c>
    </row>
    <row r="840" spans="1:6" ht="12.75" customHeight="1" x14ac:dyDescent="0.2">
      <c r="A840" s="62" t="s">
        <v>1500</v>
      </c>
      <c r="B840" s="63" t="s">
        <v>1501</v>
      </c>
      <c r="C840" s="267" t="s">
        <v>1500</v>
      </c>
      <c r="D840" s="193">
        <v>0</v>
      </c>
      <c r="E840" s="193">
        <v>0</v>
      </c>
      <c r="F840" s="44" t="str">
        <f t="shared" si="172"/>
        <v>-</v>
      </c>
    </row>
    <row r="841" spans="1:6" ht="12.75" customHeight="1" x14ac:dyDescent="0.2">
      <c r="A841" s="62" t="s">
        <v>1502</v>
      </c>
      <c r="B841" s="63" t="s">
        <v>1503</v>
      </c>
      <c r="C841" s="267" t="s">
        <v>1502</v>
      </c>
      <c r="D841" s="193">
        <v>0</v>
      </c>
      <c r="E841" s="193">
        <v>0</v>
      </c>
      <c r="F841" s="44" t="str">
        <f t="shared" si="172"/>
        <v>-</v>
      </c>
    </row>
    <row r="842" spans="1:6" ht="12.75" customHeight="1" x14ac:dyDescent="0.2">
      <c r="A842" s="62" t="s">
        <v>1504</v>
      </c>
      <c r="B842" s="63" t="s">
        <v>1505</v>
      </c>
      <c r="C842" s="267" t="s">
        <v>1504</v>
      </c>
      <c r="D842" s="193">
        <v>265.44</v>
      </c>
      <c r="E842" s="193">
        <v>0</v>
      </c>
      <c r="F842" s="44">
        <f t="shared" si="172"/>
        <v>0</v>
      </c>
    </row>
    <row r="843" spans="1:6" ht="12.75" customHeight="1" x14ac:dyDescent="0.2">
      <c r="A843" s="62" t="s">
        <v>1506</v>
      </c>
      <c r="B843" s="63" t="s">
        <v>1507</v>
      </c>
      <c r="C843" s="267" t="s">
        <v>1506</v>
      </c>
      <c r="D843" s="193">
        <v>88812.69</v>
      </c>
      <c r="E843" s="193">
        <v>265.44</v>
      </c>
      <c r="F843" s="44">
        <f t="shared" si="172"/>
        <v>0.29887620789326391</v>
      </c>
    </row>
    <row r="844" spans="1:6" ht="12.75" customHeight="1" x14ac:dyDescent="0.2">
      <c r="A844" s="62" t="s">
        <v>1508</v>
      </c>
      <c r="B844" s="63" t="s">
        <v>1509</v>
      </c>
      <c r="C844" s="267" t="s">
        <v>1508</v>
      </c>
      <c r="D844" s="193">
        <v>2147.46</v>
      </c>
      <c r="E844" s="193">
        <v>0</v>
      </c>
      <c r="F844" s="44">
        <f t="shared" si="172"/>
        <v>0</v>
      </c>
    </row>
    <row r="845" spans="1:6" ht="12.75" customHeight="1" x14ac:dyDescent="0.2">
      <c r="A845" s="62" t="s">
        <v>1510</v>
      </c>
      <c r="B845" s="63" t="s">
        <v>1511</v>
      </c>
      <c r="C845" s="267" t="s">
        <v>1510</v>
      </c>
      <c r="D845" s="193">
        <v>0</v>
      </c>
      <c r="E845" s="193">
        <v>0</v>
      </c>
      <c r="F845" s="44" t="str">
        <f t="shared" si="172"/>
        <v>-</v>
      </c>
    </row>
    <row r="846" spans="1:6" ht="12.75" customHeight="1" x14ac:dyDescent="0.2">
      <c r="A846" s="62">
        <v>37215</v>
      </c>
      <c r="B846" s="63" t="s">
        <v>1512</v>
      </c>
      <c r="C846" s="267" t="s">
        <v>1513</v>
      </c>
      <c r="D846" s="193">
        <v>43072.4</v>
      </c>
      <c r="E846" s="193">
        <v>0</v>
      </c>
      <c r="F846" s="44">
        <f t="shared" si="172"/>
        <v>0</v>
      </c>
    </row>
    <row r="847" spans="1:6" ht="24" x14ac:dyDescent="0.2">
      <c r="A847" s="62">
        <v>37216</v>
      </c>
      <c r="B847" s="182" t="s">
        <v>1514</v>
      </c>
      <c r="C847" s="267" t="s">
        <v>1515</v>
      </c>
      <c r="D847" s="193">
        <v>0</v>
      </c>
      <c r="E847" s="193">
        <v>0</v>
      </c>
      <c r="F847" s="44" t="str">
        <f t="shared" si="172"/>
        <v>-</v>
      </c>
    </row>
    <row r="848" spans="1:6" ht="12.75" customHeight="1" x14ac:dyDescent="0.2">
      <c r="A848" s="62">
        <v>37217</v>
      </c>
      <c r="B848" s="63" t="s">
        <v>1516</v>
      </c>
      <c r="C848" s="267" t="s">
        <v>1517</v>
      </c>
      <c r="D848" s="193">
        <v>40081.440000000002</v>
      </c>
      <c r="E848" s="193">
        <v>21290.400000000001</v>
      </c>
      <c r="F848" s="44">
        <f t="shared" si="172"/>
        <v>53.11785205321965</v>
      </c>
    </row>
    <row r="849" spans="1:6" ht="12.75" customHeight="1" x14ac:dyDescent="0.2">
      <c r="A849" s="62">
        <v>37218</v>
      </c>
      <c r="B849" s="63" t="s">
        <v>1518</v>
      </c>
      <c r="C849" s="267" t="s">
        <v>1519</v>
      </c>
      <c r="D849" s="193">
        <v>0</v>
      </c>
      <c r="E849" s="193">
        <v>0</v>
      </c>
      <c r="F849" s="44" t="str">
        <f t="shared" si="172"/>
        <v>-</v>
      </c>
    </row>
    <row r="850" spans="1:6" ht="12.75" customHeight="1" x14ac:dyDescent="0.2">
      <c r="A850" s="62">
        <v>37219</v>
      </c>
      <c r="B850" s="63" t="s">
        <v>1520</v>
      </c>
      <c r="C850" s="267" t="s">
        <v>1521</v>
      </c>
      <c r="D850" s="193">
        <v>3928.62</v>
      </c>
      <c r="E850" s="193">
        <v>0</v>
      </c>
      <c r="F850" s="44">
        <f t="shared" si="172"/>
        <v>0</v>
      </c>
    </row>
    <row r="851" spans="1:6" ht="12.75" customHeight="1" x14ac:dyDescent="0.2">
      <c r="A851" s="62">
        <v>37221</v>
      </c>
      <c r="B851" s="63" t="s">
        <v>1522</v>
      </c>
      <c r="C851" s="267" t="s">
        <v>1523</v>
      </c>
      <c r="D851" s="193">
        <v>27485.64</v>
      </c>
      <c r="E851" s="193">
        <v>31676.400000000001</v>
      </c>
      <c r="F851" s="44">
        <f t="shared" si="172"/>
        <v>115.24708902539653</v>
      </c>
    </row>
    <row r="852" spans="1:6" ht="12.75" customHeight="1" x14ac:dyDescent="0.2">
      <c r="A852" s="62" t="s">
        <v>1524</v>
      </c>
      <c r="B852" s="63" t="s">
        <v>1501</v>
      </c>
      <c r="C852" s="267" t="s">
        <v>1524</v>
      </c>
      <c r="D852" s="193">
        <v>0</v>
      </c>
      <c r="E852" s="193">
        <v>0</v>
      </c>
      <c r="F852" s="44" t="str">
        <f t="shared" si="172"/>
        <v>-</v>
      </c>
    </row>
    <row r="853" spans="1:6" ht="12.75" customHeight="1" x14ac:dyDescent="0.2">
      <c r="A853" s="62" t="s">
        <v>1525</v>
      </c>
      <c r="B853" s="63" t="s">
        <v>1526</v>
      </c>
      <c r="C853" s="267" t="s">
        <v>1525</v>
      </c>
      <c r="D853" s="193">
        <v>318.54000000000002</v>
      </c>
      <c r="E853" s="193">
        <v>318.54000000000002</v>
      </c>
      <c r="F853" s="44">
        <f t="shared" si="172"/>
        <v>100</v>
      </c>
    </row>
    <row r="854" spans="1:6" ht="12.75" customHeight="1" x14ac:dyDescent="0.2">
      <c r="A854" s="62" t="s">
        <v>1527</v>
      </c>
      <c r="B854" s="63" t="s">
        <v>1528</v>
      </c>
      <c r="C854" s="267" t="s">
        <v>1527</v>
      </c>
      <c r="D854" s="193">
        <v>1057</v>
      </c>
      <c r="E854" s="193">
        <v>1267</v>
      </c>
      <c r="F854" s="44">
        <f t="shared" si="172"/>
        <v>119.86754966887416</v>
      </c>
    </row>
    <row r="855" spans="1:6" ht="12.75" customHeight="1" x14ac:dyDescent="0.2">
      <c r="A855" s="62" t="s">
        <v>1529</v>
      </c>
      <c r="B855" s="63" t="s">
        <v>1530</v>
      </c>
      <c r="C855" s="267" t="s">
        <v>1529</v>
      </c>
      <c r="D855" s="193">
        <v>0</v>
      </c>
      <c r="E855" s="193">
        <v>0</v>
      </c>
      <c r="F855" s="44" t="str">
        <f t="shared" si="172"/>
        <v>-</v>
      </c>
    </row>
    <row r="856" spans="1:6" ht="12.75" customHeight="1" x14ac:dyDescent="0.2">
      <c r="A856" s="62">
        <v>38117</v>
      </c>
      <c r="B856" s="63" t="s">
        <v>1531</v>
      </c>
      <c r="C856" s="267" t="s">
        <v>1532</v>
      </c>
      <c r="D856" s="193">
        <v>0</v>
      </c>
      <c r="E856" s="193">
        <v>0</v>
      </c>
      <c r="F856" s="44" t="str">
        <f t="shared" si="172"/>
        <v>-</v>
      </c>
    </row>
    <row r="857" spans="1:6" ht="12.75" customHeight="1" x14ac:dyDescent="0.2">
      <c r="A857" s="62">
        <v>38612</v>
      </c>
      <c r="B857" s="63" t="s">
        <v>1533</v>
      </c>
      <c r="C857" s="267" t="s">
        <v>1534</v>
      </c>
      <c r="D857" s="193">
        <v>0</v>
      </c>
      <c r="E857" s="193">
        <v>0</v>
      </c>
      <c r="F857" s="44" t="str">
        <f t="shared" si="172"/>
        <v>-</v>
      </c>
    </row>
    <row r="858" spans="1:6" ht="12.75" customHeight="1" x14ac:dyDescent="0.2">
      <c r="A858" s="62">
        <v>38613</v>
      </c>
      <c r="B858" s="63" t="s">
        <v>1535</v>
      </c>
      <c r="C858" s="267" t="s">
        <v>1536</v>
      </c>
      <c r="D858" s="193">
        <v>0</v>
      </c>
      <c r="E858" s="193">
        <v>0</v>
      </c>
      <c r="F858" s="44" t="str">
        <f t="shared" si="172"/>
        <v>-</v>
      </c>
    </row>
    <row r="859" spans="1:6" ht="12.75" customHeight="1" x14ac:dyDescent="0.2">
      <c r="A859" s="62">
        <v>38614</v>
      </c>
      <c r="B859" s="63" t="s">
        <v>1537</v>
      </c>
      <c r="C859" s="267" t="s">
        <v>1538</v>
      </c>
      <c r="D859" s="193">
        <v>0</v>
      </c>
      <c r="E859" s="193">
        <v>0</v>
      </c>
      <c r="F859" s="44" t="str">
        <f t="shared" si="172"/>
        <v>-</v>
      </c>
    </row>
    <row r="860" spans="1:6" ht="12.75" customHeight="1" x14ac:dyDescent="0.2">
      <c r="A860" s="62">
        <v>38615</v>
      </c>
      <c r="B860" s="63" t="s">
        <v>1539</v>
      </c>
      <c r="C860" s="267" t="s">
        <v>1540</v>
      </c>
      <c r="D860" s="193">
        <v>0</v>
      </c>
      <c r="E860" s="193">
        <v>0</v>
      </c>
      <c r="F860" s="44" t="str">
        <f t="shared" si="172"/>
        <v>-</v>
      </c>
    </row>
    <row r="861" spans="1:6" ht="12.75" customHeight="1" x14ac:dyDescent="0.2">
      <c r="A861" s="62">
        <v>38622</v>
      </c>
      <c r="B861" s="63" t="s">
        <v>1541</v>
      </c>
      <c r="C861" s="267" t="s">
        <v>1542</v>
      </c>
      <c r="D861" s="193">
        <v>0</v>
      </c>
      <c r="E861" s="193">
        <v>0</v>
      </c>
      <c r="F861" s="44" t="str">
        <f t="shared" si="172"/>
        <v>-</v>
      </c>
    </row>
    <row r="862" spans="1:6" ht="12.75" customHeight="1" x14ac:dyDescent="0.2">
      <c r="A862" s="62">
        <v>38623</v>
      </c>
      <c r="B862" s="63" t="s">
        <v>1543</v>
      </c>
      <c r="C862" s="267" t="s">
        <v>1544</v>
      </c>
      <c r="D862" s="193">
        <v>0</v>
      </c>
      <c r="E862" s="193">
        <v>0</v>
      </c>
      <c r="F862" s="44" t="str">
        <f t="shared" si="172"/>
        <v>-</v>
      </c>
    </row>
    <row r="863" spans="1:6" ht="12.75" customHeight="1" x14ac:dyDescent="0.2">
      <c r="A863" s="62">
        <v>38624</v>
      </c>
      <c r="B863" s="63" t="s">
        <v>1545</v>
      </c>
      <c r="C863" s="267" t="s">
        <v>1546</v>
      </c>
      <c r="D863" s="193">
        <v>0</v>
      </c>
      <c r="E863" s="193">
        <v>0</v>
      </c>
      <c r="F863" s="44" t="str">
        <f t="shared" si="172"/>
        <v>-</v>
      </c>
    </row>
    <row r="864" spans="1:6" ht="12.75" customHeight="1" x14ac:dyDescent="0.2">
      <c r="A864" s="62">
        <v>38625</v>
      </c>
      <c r="B864" s="63" t="s">
        <v>1547</v>
      </c>
      <c r="C864" s="267" t="s">
        <v>1548</v>
      </c>
      <c r="D864" s="193">
        <v>0</v>
      </c>
      <c r="E864" s="193">
        <v>0</v>
      </c>
      <c r="F864" s="44" t="str">
        <f t="shared" si="172"/>
        <v>-</v>
      </c>
    </row>
    <row r="865" spans="1:6" ht="12.75" customHeight="1" x14ac:dyDescent="0.2">
      <c r="A865" s="62" t="s">
        <v>1549</v>
      </c>
      <c r="B865" s="63" t="s">
        <v>1550</v>
      </c>
      <c r="C865" s="267" t="s">
        <v>1549</v>
      </c>
      <c r="D865" s="193">
        <v>0</v>
      </c>
      <c r="E865" s="193">
        <v>0</v>
      </c>
      <c r="F865" s="44" t="str">
        <f t="shared" si="172"/>
        <v>-</v>
      </c>
    </row>
    <row r="866" spans="1:6" ht="12.75" customHeight="1" x14ac:dyDescent="0.2">
      <c r="A866" s="62">
        <v>38631</v>
      </c>
      <c r="B866" s="63" t="s">
        <v>1551</v>
      </c>
      <c r="C866" s="267" t="s">
        <v>1552</v>
      </c>
      <c r="D866" s="193">
        <v>0</v>
      </c>
      <c r="E866" s="193">
        <v>0</v>
      </c>
      <c r="F866" s="44" t="str">
        <f t="shared" si="172"/>
        <v>-</v>
      </c>
    </row>
    <row r="867" spans="1:6" ht="12.75" customHeight="1" x14ac:dyDescent="0.2">
      <c r="A867" s="62">
        <v>38632</v>
      </c>
      <c r="B867" s="63" t="s">
        <v>1553</v>
      </c>
      <c r="C867" s="267" t="s">
        <v>1554</v>
      </c>
      <c r="D867" s="193">
        <v>0</v>
      </c>
      <c r="E867" s="193">
        <v>0</v>
      </c>
      <c r="F867" s="44" t="str">
        <f t="shared" si="172"/>
        <v>-</v>
      </c>
    </row>
    <row r="868" spans="1:6" ht="12.75" customHeight="1" x14ac:dyDescent="0.2">
      <c r="A868" s="62">
        <v>38641</v>
      </c>
      <c r="B868" s="63" t="s">
        <v>1555</v>
      </c>
      <c r="C868" s="267" t="s">
        <v>1556</v>
      </c>
      <c r="D868" s="193">
        <v>0</v>
      </c>
      <c r="E868" s="193">
        <v>0</v>
      </c>
      <c r="F868" s="44" t="str">
        <f t="shared" si="172"/>
        <v>-</v>
      </c>
    </row>
    <row r="869" spans="1:6" ht="12.75" customHeight="1" x14ac:dyDescent="0.2">
      <c r="A869" s="62" t="s">
        <v>1557</v>
      </c>
      <c r="B869" s="63" t="s">
        <v>1558</v>
      </c>
      <c r="C869" s="267" t="s">
        <v>1557</v>
      </c>
      <c r="D869" s="193">
        <v>0</v>
      </c>
      <c r="E869" s="193">
        <v>0</v>
      </c>
      <c r="F869" s="44" t="str">
        <f t="shared" si="172"/>
        <v>-</v>
      </c>
    </row>
    <row r="870" spans="1:6" ht="24" x14ac:dyDescent="0.2">
      <c r="A870" s="62" t="s">
        <v>1559</v>
      </c>
      <c r="B870" s="63" t="s">
        <v>1560</v>
      </c>
      <c r="C870" s="268" t="s">
        <v>1559</v>
      </c>
      <c r="D870" s="193">
        <v>95673.95</v>
      </c>
      <c r="E870" s="193">
        <v>88415.23</v>
      </c>
      <c r="F870" s="44">
        <f t="shared" si="172"/>
        <v>92.413065416448262</v>
      </c>
    </row>
    <row r="871" spans="1:6" ht="24" x14ac:dyDescent="0.2">
      <c r="A871" s="62" t="s">
        <v>1561</v>
      </c>
      <c r="B871" s="63" t="s">
        <v>1562</v>
      </c>
      <c r="C871" s="268" t="s">
        <v>1561</v>
      </c>
      <c r="D871" s="193">
        <v>0</v>
      </c>
      <c r="E871" s="193">
        <v>0</v>
      </c>
      <c r="F871" s="44" t="str">
        <f t="shared" si="172"/>
        <v>-</v>
      </c>
    </row>
    <row r="872" spans="1:6" ht="12.75" customHeight="1" x14ac:dyDescent="0.2">
      <c r="A872" s="62" t="s">
        <v>1563</v>
      </c>
      <c r="B872" s="63" t="s">
        <v>1564</v>
      </c>
      <c r="C872" s="268" t="s">
        <v>1563</v>
      </c>
      <c r="D872" s="193">
        <v>0</v>
      </c>
      <c r="E872" s="193">
        <v>0</v>
      </c>
      <c r="F872" s="44" t="str">
        <f t="shared" si="172"/>
        <v>-</v>
      </c>
    </row>
    <row r="873" spans="1:6" ht="24" x14ac:dyDescent="0.2">
      <c r="A873" s="62">
        <v>81212</v>
      </c>
      <c r="B873" s="63" t="s">
        <v>1565</v>
      </c>
      <c r="C873" s="267" t="s">
        <v>1566</v>
      </c>
      <c r="D873" s="193">
        <v>0</v>
      </c>
      <c r="E873" s="193">
        <v>0</v>
      </c>
      <c r="F873" s="44" t="str">
        <f t="shared" si="172"/>
        <v>-</v>
      </c>
    </row>
    <row r="874" spans="1:6" ht="12.75" customHeight="1" x14ac:dyDescent="0.2">
      <c r="A874" s="62">
        <v>81322</v>
      </c>
      <c r="B874" s="63" t="s">
        <v>1567</v>
      </c>
      <c r="C874" s="267" t="s">
        <v>1568</v>
      </c>
      <c r="D874" s="193">
        <v>0</v>
      </c>
      <c r="E874" s="193">
        <v>0</v>
      </c>
      <c r="F874" s="44" t="str">
        <f t="shared" si="172"/>
        <v>-</v>
      </c>
    </row>
    <row r="875" spans="1:6" ht="24" x14ac:dyDescent="0.2">
      <c r="A875" s="62">
        <v>81332</v>
      </c>
      <c r="B875" s="63" t="s">
        <v>1569</v>
      </c>
      <c r="C875" s="267" t="s">
        <v>1570</v>
      </c>
      <c r="D875" s="193">
        <v>0</v>
      </c>
      <c r="E875" s="193">
        <v>0</v>
      </c>
      <c r="F875" s="44" t="str">
        <f t="shared" si="172"/>
        <v>-</v>
      </c>
    </row>
    <row r="876" spans="1:6" ht="24" x14ac:dyDescent="0.2">
      <c r="A876" s="62">
        <v>81342</v>
      </c>
      <c r="B876" s="63" t="s">
        <v>1571</v>
      </c>
      <c r="C876" s="267" t="s">
        <v>1572</v>
      </c>
      <c r="D876" s="193">
        <v>0</v>
      </c>
      <c r="E876" s="193">
        <v>0</v>
      </c>
      <c r="F876" s="44" t="str">
        <f t="shared" si="172"/>
        <v>-</v>
      </c>
    </row>
    <row r="877" spans="1:6" ht="12.75" customHeight="1" x14ac:dyDescent="0.2">
      <c r="A877" s="62">
        <v>81411</v>
      </c>
      <c r="B877" s="63" t="s">
        <v>1573</v>
      </c>
      <c r="C877" s="267" t="s">
        <v>1574</v>
      </c>
      <c r="D877" s="193">
        <v>0</v>
      </c>
      <c r="E877" s="193">
        <v>0</v>
      </c>
      <c r="F877" s="44" t="str">
        <f t="shared" si="172"/>
        <v>-</v>
      </c>
    </row>
    <row r="878" spans="1:6" ht="12.75" customHeight="1" x14ac:dyDescent="0.2">
      <c r="A878" s="62">
        <v>81412</v>
      </c>
      <c r="B878" s="63" t="s">
        <v>1575</v>
      </c>
      <c r="C878" s="267" t="s">
        <v>1576</v>
      </c>
      <c r="D878" s="193">
        <v>0</v>
      </c>
      <c r="E878" s="193">
        <v>0</v>
      </c>
      <c r="F878" s="44" t="str">
        <f t="shared" si="172"/>
        <v>-</v>
      </c>
    </row>
    <row r="879" spans="1:6" ht="24" x14ac:dyDescent="0.2">
      <c r="A879" s="62">
        <v>81532</v>
      </c>
      <c r="B879" s="182" t="s">
        <v>1577</v>
      </c>
      <c r="C879" s="267" t="s">
        <v>1578</v>
      </c>
      <c r="D879" s="193">
        <v>0</v>
      </c>
      <c r="E879" s="193">
        <v>0</v>
      </c>
      <c r="F879" s="44" t="str">
        <f t="shared" si="172"/>
        <v>-</v>
      </c>
    </row>
    <row r="880" spans="1:6" ht="24" x14ac:dyDescent="0.2">
      <c r="A880" s="62">
        <v>81542</v>
      </c>
      <c r="B880" s="182" t="s">
        <v>1579</v>
      </c>
      <c r="C880" s="267" t="s">
        <v>1580</v>
      </c>
      <c r="D880" s="193">
        <v>0</v>
      </c>
      <c r="E880" s="193">
        <v>0</v>
      </c>
      <c r="F880" s="44" t="str">
        <f t="shared" si="172"/>
        <v>-</v>
      </c>
    </row>
    <row r="881" spans="1:6" ht="24" x14ac:dyDescent="0.2">
      <c r="A881" s="62">
        <v>81552</v>
      </c>
      <c r="B881" s="63" t="s">
        <v>1581</v>
      </c>
      <c r="C881" s="267" t="s">
        <v>1582</v>
      </c>
      <c r="D881" s="193">
        <v>0</v>
      </c>
      <c r="E881" s="193">
        <v>0</v>
      </c>
      <c r="F881" s="44" t="str">
        <f t="shared" si="172"/>
        <v>-</v>
      </c>
    </row>
    <row r="882" spans="1:6" ht="24" x14ac:dyDescent="0.2">
      <c r="A882" s="62">
        <v>81631</v>
      </c>
      <c r="B882" s="182" t="s">
        <v>1583</v>
      </c>
      <c r="C882" s="267" t="s">
        <v>1584</v>
      </c>
      <c r="D882" s="193">
        <v>0</v>
      </c>
      <c r="E882" s="193">
        <v>0</v>
      </c>
      <c r="F882" s="44" t="str">
        <f t="shared" si="172"/>
        <v>-</v>
      </c>
    </row>
    <row r="883" spans="1:6" ht="24" x14ac:dyDescent="0.2">
      <c r="A883" s="62">
        <v>81632</v>
      </c>
      <c r="B883" s="63" t="s">
        <v>1585</v>
      </c>
      <c r="C883" s="267" t="s">
        <v>1586</v>
      </c>
      <c r="D883" s="193">
        <v>0</v>
      </c>
      <c r="E883" s="193">
        <v>0</v>
      </c>
      <c r="F883" s="44" t="str">
        <f t="shared" si="172"/>
        <v>-</v>
      </c>
    </row>
    <row r="884" spans="1:6" ht="12.75" customHeight="1" x14ac:dyDescent="0.2">
      <c r="A884" s="62">
        <v>81641</v>
      </c>
      <c r="B884" s="63" t="s">
        <v>1587</v>
      </c>
      <c r="C884" s="267" t="s">
        <v>1588</v>
      </c>
      <c r="D884" s="193">
        <v>0</v>
      </c>
      <c r="E884" s="193">
        <v>0</v>
      </c>
      <c r="F884" s="44" t="str">
        <f t="shared" si="172"/>
        <v>-</v>
      </c>
    </row>
    <row r="885" spans="1:6" ht="12.75" customHeight="1" x14ac:dyDescent="0.2">
      <c r="A885" s="62">
        <v>81642</v>
      </c>
      <c r="B885" s="63" t="s">
        <v>1589</v>
      </c>
      <c r="C885" s="267" t="s">
        <v>1590</v>
      </c>
      <c r="D885" s="193">
        <v>0</v>
      </c>
      <c r="E885" s="193">
        <v>0</v>
      </c>
      <c r="F885" s="44" t="str">
        <f t="shared" si="172"/>
        <v>-</v>
      </c>
    </row>
    <row r="886" spans="1:6" ht="12.75" customHeight="1" x14ac:dyDescent="0.2">
      <c r="A886" s="62">
        <v>81711</v>
      </c>
      <c r="B886" s="63" t="s">
        <v>1591</v>
      </c>
      <c r="C886" s="267" t="s">
        <v>1592</v>
      </c>
      <c r="D886" s="193">
        <v>0</v>
      </c>
      <c r="E886" s="193">
        <v>0</v>
      </c>
      <c r="F886" s="44" t="str">
        <f t="shared" si="172"/>
        <v>-</v>
      </c>
    </row>
    <row r="887" spans="1:6" ht="12.75" customHeight="1" x14ac:dyDescent="0.2">
      <c r="A887" s="62">
        <v>81712</v>
      </c>
      <c r="B887" s="63" t="s">
        <v>1593</v>
      </c>
      <c r="C887" s="267" t="s">
        <v>1594</v>
      </c>
      <c r="D887" s="193">
        <v>0</v>
      </c>
      <c r="E887" s="193">
        <v>0</v>
      </c>
      <c r="F887" s="44" t="str">
        <f t="shared" si="172"/>
        <v>-</v>
      </c>
    </row>
    <row r="888" spans="1:6" ht="12.75" customHeight="1" x14ac:dyDescent="0.2">
      <c r="A888" s="62">
        <v>81721</v>
      </c>
      <c r="B888" s="63" t="s">
        <v>1595</v>
      </c>
      <c r="C888" s="267" t="s">
        <v>1596</v>
      </c>
      <c r="D888" s="193">
        <v>0</v>
      </c>
      <c r="E888" s="193">
        <v>0</v>
      </c>
      <c r="F888" s="44" t="str">
        <f t="shared" si="172"/>
        <v>-</v>
      </c>
    </row>
    <row r="889" spans="1:6" ht="12.75" customHeight="1" x14ac:dyDescent="0.2">
      <c r="A889" s="62">
        <v>81722</v>
      </c>
      <c r="B889" s="63" t="s">
        <v>1597</v>
      </c>
      <c r="C889" s="267" t="s">
        <v>1598</v>
      </c>
      <c r="D889" s="193">
        <v>0</v>
      </c>
      <c r="E889" s="193">
        <v>0</v>
      </c>
      <c r="F889" s="44" t="str">
        <f t="shared" si="172"/>
        <v>-</v>
      </c>
    </row>
    <row r="890" spans="1:6" ht="12.75" customHeight="1" x14ac:dyDescent="0.2">
      <c r="A890" s="62">
        <v>81731</v>
      </c>
      <c r="B890" s="63" t="s">
        <v>1599</v>
      </c>
      <c r="C890" s="267" t="s">
        <v>1600</v>
      </c>
      <c r="D890" s="193">
        <v>0</v>
      </c>
      <c r="E890" s="193">
        <v>0</v>
      </c>
      <c r="F890" s="44" t="str">
        <f t="shared" si="172"/>
        <v>-</v>
      </c>
    </row>
    <row r="891" spans="1:6" ht="12.75" customHeight="1" x14ac:dyDescent="0.2">
      <c r="A891" s="62">
        <v>81732</v>
      </c>
      <c r="B891" s="63" t="s">
        <v>1601</v>
      </c>
      <c r="C891" s="267" t="s">
        <v>1602</v>
      </c>
      <c r="D891" s="193">
        <v>0</v>
      </c>
      <c r="E891" s="193">
        <v>0</v>
      </c>
      <c r="F891" s="44" t="str">
        <f t="shared" si="172"/>
        <v>-</v>
      </c>
    </row>
    <row r="892" spans="1:6" ht="12.75" customHeight="1" x14ac:dyDescent="0.2">
      <c r="A892" s="62">
        <v>81741</v>
      </c>
      <c r="B892" s="63" t="s">
        <v>1603</v>
      </c>
      <c r="C892" s="267" t="s">
        <v>1604</v>
      </c>
      <c r="D892" s="193">
        <v>0</v>
      </c>
      <c r="E892" s="193">
        <v>0</v>
      </c>
      <c r="F892" s="44" t="str">
        <f t="shared" si="172"/>
        <v>-</v>
      </c>
    </row>
    <row r="893" spans="1:6" ht="12.75" customHeight="1" x14ac:dyDescent="0.2">
      <c r="A893" s="62">
        <v>81742</v>
      </c>
      <c r="B893" s="63" t="s">
        <v>1605</v>
      </c>
      <c r="C893" s="267" t="s">
        <v>1606</v>
      </c>
      <c r="D893" s="193">
        <v>0</v>
      </c>
      <c r="E893" s="193">
        <v>0</v>
      </c>
      <c r="F893" s="44" t="str">
        <f t="shared" si="172"/>
        <v>-</v>
      </c>
    </row>
    <row r="894" spans="1:6" ht="12.75" customHeight="1" x14ac:dyDescent="0.2">
      <c r="A894" s="62">
        <v>81751</v>
      </c>
      <c r="B894" s="63" t="s">
        <v>1607</v>
      </c>
      <c r="C894" s="267" t="s">
        <v>1608</v>
      </c>
      <c r="D894" s="193">
        <v>0</v>
      </c>
      <c r="E894" s="193">
        <v>0</v>
      </c>
      <c r="F894" s="44" t="str">
        <f t="shared" si="172"/>
        <v>-</v>
      </c>
    </row>
    <row r="895" spans="1:6" ht="12.75" customHeight="1" x14ac:dyDescent="0.2">
      <c r="A895" s="62">
        <v>81752</v>
      </c>
      <c r="B895" s="63" t="s">
        <v>1609</v>
      </c>
      <c r="C895" s="267" t="s">
        <v>1610</v>
      </c>
      <c r="D895" s="193">
        <v>0</v>
      </c>
      <c r="E895" s="193">
        <v>0</v>
      </c>
      <c r="F895" s="44" t="str">
        <f t="shared" si="172"/>
        <v>-</v>
      </c>
    </row>
    <row r="896" spans="1:6" ht="24" x14ac:dyDescent="0.2">
      <c r="A896" s="69">
        <v>81761</v>
      </c>
      <c r="B896" s="181" t="s">
        <v>1611</v>
      </c>
      <c r="C896" s="301" t="s">
        <v>1612</v>
      </c>
      <c r="D896" s="191">
        <v>0</v>
      </c>
      <c r="E896" s="191">
        <v>0</v>
      </c>
      <c r="F896" s="70" t="str">
        <f t="shared" si="172"/>
        <v>-</v>
      </c>
    </row>
    <row r="897" spans="1:6" ht="24" x14ac:dyDescent="0.2">
      <c r="A897" s="69">
        <v>81762</v>
      </c>
      <c r="B897" s="181" t="s">
        <v>1613</v>
      </c>
      <c r="C897" s="301" t="s">
        <v>1614</v>
      </c>
      <c r="D897" s="191">
        <v>0</v>
      </c>
      <c r="E897" s="191">
        <v>0</v>
      </c>
      <c r="F897" s="70" t="str">
        <f t="shared" si="172"/>
        <v>-</v>
      </c>
    </row>
    <row r="898" spans="1:6" ht="24" x14ac:dyDescent="0.2">
      <c r="A898" s="69">
        <v>81771</v>
      </c>
      <c r="B898" s="64" t="s">
        <v>3545</v>
      </c>
      <c r="C898" s="301" t="s">
        <v>1615</v>
      </c>
      <c r="D898" s="191">
        <v>0</v>
      </c>
      <c r="E898" s="191">
        <v>0</v>
      </c>
      <c r="F898" s="70" t="str">
        <f t="shared" si="172"/>
        <v>-</v>
      </c>
    </row>
    <row r="899" spans="1:6" ht="12" x14ac:dyDescent="0.2">
      <c r="A899" s="69">
        <v>81772</v>
      </c>
      <c r="B899" s="64" t="s">
        <v>3546</v>
      </c>
      <c r="C899" s="301" t="s">
        <v>1616</v>
      </c>
      <c r="D899" s="191">
        <v>0</v>
      </c>
      <c r="E899" s="191">
        <v>0</v>
      </c>
      <c r="F899" s="70" t="str">
        <f t="shared" si="172"/>
        <v>-</v>
      </c>
    </row>
    <row r="900" spans="1:6" ht="12.75" customHeight="1" x14ac:dyDescent="0.2">
      <c r="A900" s="69">
        <v>82412</v>
      </c>
      <c r="B900" s="64" t="s">
        <v>1617</v>
      </c>
      <c r="C900" s="301" t="s">
        <v>1618</v>
      </c>
      <c r="D900" s="191">
        <v>0</v>
      </c>
      <c r="E900" s="191">
        <v>0</v>
      </c>
      <c r="F900" s="70" t="str">
        <f t="shared" si="172"/>
        <v>-</v>
      </c>
    </row>
    <row r="901" spans="1:6" ht="12.75" customHeight="1" x14ac:dyDescent="0.2">
      <c r="A901" s="69">
        <v>84132</v>
      </c>
      <c r="B901" s="64" t="s">
        <v>1619</v>
      </c>
      <c r="C901" s="301" t="s">
        <v>1620</v>
      </c>
      <c r="D901" s="191">
        <v>0</v>
      </c>
      <c r="E901" s="191">
        <v>0</v>
      </c>
      <c r="F901" s="70" t="str">
        <f t="shared" si="172"/>
        <v>-</v>
      </c>
    </row>
    <row r="902" spans="1:6" ht="12.75" customHeight="1" x14ac:dyDescent="0.2">
      <c r="A902" s="69">
        <v>84142</v>
      </c>
      <c r="B902" s="64" t="s">
        <v>1621</v>
      </c>
      <c r="C902" s="301" t="s">
        <v>1622</v>
      </c>
      <c r="D902" s="191">
        <v>0</v>
      </c>
      <c r="E902" s="191">
        <v>0</v>
      </c>
      <c r="F902" s="70" t="str">
        <f t="shared" si="172"/>
        <v>-</v>
      </c>
    </row>
    <row r="903" spans="1:6" ht="12.75" customHeight="1" x14ac:dyDescent="0.2">
      <c r="A903" s="69">
        <v>84152</v>
      </c>
      <c r="B903" s="64" t="s">
        <v>1623</v>
      </c>
      <c r="C903" s="301" t="s">
        <v>1624</v>
      </c>
      <c r="D903" s="191">
        <v>0</v>
      </c>
      <c r="E903" s="191">
        <v>0</v>
      </c>
      <c r="F903" s="70" t="str">
        <f t="shared" si="172"/>
        <v>-</v>
      </c>
    </row>
    <row r="904" spans="1:6" ht="12.75" customHeight="1" x14ac:dyDescent="0.2">
      <c r="A904" s="69">
        <v>84162</v>
      </c>
      <c r="B904" s="64" t="s">
        <v>1625</v>
      </c>
      <c r="C904" s="301" t="s">
        <v>1626</v>
      </c>
      <c r="D904" s="191">
        <v>0</v>
      </c>
      <c r="E904" s="191">
        <v>0</v>
      </c>
      <c r="F904" s="70" t="str">
        <f t="shared" si="172"/>
        <v>-</v>
      </c>
    </row>
    <row r="905" spans="1:6" ht="12.75" customHeight="1" x14ac:dyDescent="0.2">
      <c r="A905" s="69">
        <v>84221</v>
      </c>
      <c r="B905" s="64" t="s">
        <v>1627</v>
      </c>
      <c r="C905" s="301" t="s">
        <v>1628</v>
      </c>
      <c r="D905" s="191">
        <v>0</v>
      </c>
      <c r="E905" s="191">
        <v>0</v>
      </c>
      <c r="F905" s="70" t="str">
        <f t="shared" si="172"/>
        <v>-</v>
      </c>
    </row>
    <row r="906" spans="1:6" ht="12.75" customHeight="1" x14ac:dyDescent="0.2">
      <c r="A906" s="69">
        <v>84222</v>
      </c>
      <c r="B906" s="64" t="s">
        <v>1629</v>
      </c>
      <c r="C906" s="301" t="s">
        <v>1630</v>
      </c>
      <c r="D906" s="191">
        <v>0</v>
      </c>
      <c r="E906" s="191">
        <v>0</v>
      </c>
      <c r="F906" s="70" t="str">
        <f t="shared" si="172"/>
        <v>-</v>
      </c>
    </row>
    <row r="907" spans="1:6" ht="12.75" customHeight="1" x14ac:dyDescent="0.2">
      <c r="A907" s="69" t="s">
        <v>1631</v>
      </c>
      <c r="B907" s="64" t="s">
        <v>3547</v>
      </c>
      <c r="C907" s="301" t="s">
        <v>1631</v>
      </c>
      <c r="D907" s="191">
        <v>0</v>
      </c>
      <c r="E907" s="191">
        <v>0</v>
      </c>
      <c r="F907" s="70" t="str">
        <f t="shared" si="172"/>
        <v>-</v>
      </c>
    </row>
    <row r="908" spans="1:6" ht="12.75" customHeight="1" x14ac:dyDescent="0.2">
      <c r="A908" s="69">
        <v>84232</v>
      </c>
      <c r="B908" s="64" t="s">
        <v>1632</v>
      </c>
      <c r="C908" s="301" t="s">
        <v>1633</v>
      </c>
      <c r="D908" s="191">
        <v>0</v>
      </c>
      <c r="E908" s="191">
        <v>0</v>
      </c>
      <c r="F908" s="70" t="str">
        <f t="shared" si="172"/>
        <v>-</v>
      </c>
    </row>
    <row r="909" spans="1:6" ht="24" x14ac:dyDescent="0.2">
      <c r="A909" s="69">
        <v>84242</v>
      </c>
      <c r="B909" s="64" t="s">
        <v>1634</v>
      </c>
      <c r="C909" s="301" t="s">
        <v>1635</v>
      </c>
      <c r="D909" s="191">
        <v>0</v>
      </c>
      <c r="E909" s="191">
        <v>0</v>
      </c>
      <c r="F909" s="70" t="str">
        <f t="shared" si="172"/>
        <v>-</v>
      </c>
    </row>
    <row r="910" spans="1:6" ht="24" x14ac:dyDescent="0.2">
      <c r="A910" s="69" t="s">
        <v>1636</v>
      </c>
      <c r="B910" s="64" t="s">
        <v>3548</v>
      </c>
      <c r="C910" s="301" t="s">
        <v>1636</v>
      </c>
      <c r="D910" s="191">
        <v>0</v>
      </c>
      <c r="E910" s="191">
        <v>0</v>
      </c>
      <c r="F910" s="70" t="str">
        <f t="shared" si="172"/>
        <v>-</v>
      </c>
    </row>
    <row r="911" spans="1:6" ht="12.75" customHeight="1" x14ac:dyDescent="0.2">
      <c r="A911" s="69">
        <v>84312</v>
      </c>
      <c r="B911" s="64" t="s">
        <v>1637</v>
      </c>
      <c r="C911" s="301" t="s">
        <v>1638</v>
      </c>
      <c r="D911" s="191">
        <v>0</v>
      </c>
      <c r="E911" s="191">
        <v>0</v>
      </c>
      <c r="F911" s="70" t="str">
        <f t="shared" si="172"/>
        <v>-</v>
      </c>
    </row>
    <row r="912" spans="1:6" ht="24" x14ac:dyDescent="0.2">
      <c r="A912" s="69">
        <v>84431</v>
      </c>
      <c r="B912" s="64" t="s">
        <v>1639</v>
      </c>
      <c r="C912" s="301" t="s">
        <v>1640</v>
      </c>
      <c r="D912" s="191">
        <v>0</v>
      </c>
      <c r="E912" s="191">
        <v>0</v>
      </c>
      <c r="F912" s="70" t="str">
        <f t="shared" si="172"/>
        <v>-</v>
      </c>
    </row>
    <row r="913" spans="1:6" ht="24" x14ac:dyDescent="0.2">
      <c r="A913" s="69">
        <v>84432</v>
      </c>
      <c r="B913" s="64" t="s">
        <v>1641</v>
      </c>
      <c r="C913" s="301" t="s">
        <v>1642</v>
      </c>
      <c r="D913" s="191">
        <v>0</v>
      </c>
      <c r="E913" s="191">
        <v>0</v>
      </c>
      <c r="F913" s="70" t="str">
        <f t="shared" si="172"/>
        <v>-</v>
      </c>
    </row>
    <row r="914" spans="1:6" ht="24" x14ac:dyDescent="0.2">
      <c r="A914" s="69" t="s">
        <v>1643</v>
      </c>
      <c r="B914" s="64" t="s">
        <v>3549</v>
      </c>
      <c r="C914" s="301" t="s">
        <v>1643</v>
      </c>
      <c r="D914" s="191">
        <v>0</v>
      </c>
      <c r="E914" s="191">
        <v>0</v>
      </c>
      <c r="F914" s="70" t="str">
        <f t="shared" si="172"/>
        <v>-</v>
      </c>
    </row>
    <row r="915" spans="1:6" ht="24" x14ac:dyDescent="0.2">
      <c r="A915" s="69">
        <v>84442</v>
      </c>
      <c r="B915" s="64" t="s">
        <v>1644</v>
      </c>
      <c r="C915" s="301" t="s">
        <v>1645</v>
      </c>
      <c r="D915" s="191">
        <v>0</v>
      </c>
      <c r="E915" s="191">
        <v>0</v>
      </c>
      <c r="F915" s="70" t="str">
        <f t="shared" si="172"/>
        <v>-</v>
      </c>
    </row>
    <row r="916" spans="1:6" ht="24" x14ac:dyDescent="0.2">
      <c r="A916" s="69">
        <v>84452</v>
      </c>
      <c r="B916" s="181" t="s">
        <v>1646</v>
      </c>
      <c r="C916" s="301" t="s">
        <v>1647</v>
      </c>
      <c r="D916" s="191">
        <v>0</v>
      </c>
      <c r="E916" s="191">
        <v>0</v>
      </c>
      <c r="F916" s="70" t="str">
        <f t="shared" si="172"/>
        <v>-</v>
      </c>
    </row>
    <row r="917" spans="1:6" ht="24" x14ac:dyDescent="0.2">
      <c r="A917" s="69" t="s">
        <v>1648</v>
      </c>
      <c r="B917" s="181" t="s">
        <v>3550</v>
      </c>
      <c r="C917" s="301" t="s">
        <v>1648</v>
      </c>
      <c r="D917" s="191">
        <v>0</v>
      </c>
      <c r="E917" s="191">
        <v>0</v>
      </c>
      <c r="F917" s="70" t="str">
        <f t="shared" si="172"/>
        <v>-</v>
      </c>
    </row>
    <row r="918" spans="1:6" ht="12.75" customHeight="1" x14ac:dyDescent="0.2">
      <c r="A918" s="69">
        <v>84461</v>
      </c>
      <c r="B918" s="64" t="s">
        <v>1649</v>
      </c>
      <c r="C918" s="301" t="s">
        <v>1650</v>
      </c>
      <c r="D918" s="191">
        <v>0</v>
      </c>
      <c r="E918" s="191">
        <v>0</v>
      </c>
      <c r="F918" s="70" t="str">
        <f t="shared" si="172"/>
        <v>-</v>
      </c>
    </row>
    <row r="919" spans="1:6" ht="12.75" customHeight="1" x14ac:dyDescent="0.2">
      <c r="A919" s="69">
        <v>84462</v>
      </c>
      <c r="B919" s="64" t="s">
        <v>1651</v>
      </c>
      <c r="C919" s="301" t="s">
        <v>1652</v>
      </c>
      <c r="D919" s="191">
        <v>0</v>
      </c>
      <c r="E919" s="191">
        <v>0</v>
      </c>
      <c r="F919" s="70" t="str">
        <f t="shared" si="172"/>
        <v>-</v>
      </c>
    </row>
    <row r="920" spans="1:6" ht="12.75" customHeight="1" x14ac:dyDescent="0.2">
      <c r="A920" s="69" t="s">
        <v>1653</v>
      </c>
      <c r="B920" s="64" t="s">
        <v>3551</v>
      </c>
      <c r="C920" s="301" t="s">
        <v>1653</v>
      </c>
      <c r="D920" s="191">
        <v>0</v>
      </c>
      <c r="E920" s="191">
        <v>0</v>
      </c>
      <c r="F920" s="70" t="str">
        <f t="shared" si="172"/>
        <v>-</v>
      </c>
    </row>
    <row r="921" spans="1:6" ht="12.75" customHeight="1" x14ac:dyDescent="0.2">
      <c r="A921" s="69">
        <v>84472</v>
      </c>
      <c r="B921" s="64" t="s">
        <v>1654</v>
      </c>
      <c r="C921" s="301" t="s">
        <v>1655</v>
      </c>
      <c r="D921" s="191">
        <v>0</v>
      </c>
      <c r="E921" s="191">
        <v>0</v>
      </c>
      <c r="F921" s="70" t="str">
        <f t="shared" si="172"/>
        <v>-</v>
      </c>
    </row>
    <row r="922" spans="1:6" ht="12.75" customHeight="1" x14ac:dyDescent="0.2">
      <c r="A922" s="69">
        <v>84482</v>
      </c>
      <c r="B922" s="64" t="s">
        <v>1656</v>
      </c>
      <c r="C922" s="301" t="s">
        <v>1657</v>
      </c>
      <c r="D922" s="191">
        <v>0</v>
      </c>
      <c r="E922" s="191">
        <v>0</v>
      </c>
      <c r="F922" s="70" t="str">
        <f t="shared" si="172"/>
        <v>-</v>
      </c>
    </row>
    <row r="923" spans="1:6" ht="12.75" customHeight="1" x14ac:dyDescent="0.2">
      <c r="A923" s="69" t="s">
        <v>1658</v>
      </c>
      <c r="B923" s="64" t="s">
        <v>3552</v>
      </c>
      <c r="C923" s="301" t="s">
        <v>1658</v>
      </c>
      <c r="D923" s="191">
        <v>0</v>
      </c>
      <c r="E923" s="191">
        <v>0</v>
      </c>
      <c r="F923" s="70" t="str">
        <f t="shared" si="172"/>
        <v>-</v>
      </c>
    </row>
    <row r="924" spans="1:6" ht="24" x14ac:dyDescent="0.2">
      <c r="A924" s="69">
        <v>84532</v>
      </c>
      <c r="B924" s="64" t="s">
        <v>1659</v>
      </c>
      <c r="C924" s="301" t="s">
        <v>1660</v>
      </c>
      <c r="D924" s="191">
        <v>0</v>
      </c>
      <c r="E924" s="191">
        <v>0</v>
      </c>
      <c r="F924" s="70" t="str">
        <f t="shared" si="172"/>
        <v>-</v>
      </c>
    </row>
    <row r="925" spans="1:6" ht="12.75" customHeight="1" x14ac:dyDescent="0.2">
      <c r="A925" s="69">
        <v>84542</v>
      </c>
      <c r="B925" s="64" t="s">
        <v>1661</v>
      </c>
      <c r="C925" s="301" t="s">
        <v>1662</v>
      </c>
      <c r="D925" s="191">
        <v>0</v>
      </c>
      <c r="E925" s="191">
        <v>0</v>
      </c>
      <c r="F925" s="70" t="str">
        <f t="shared" si="172"/>
        <v>-</v>
      </c>
    </row>
    <row r="926" spans="1:6" ht="12.75" customHeight="1" x14ac:dyDescent="0.2">
      <c r="A926" s="69">
        <v>84552</v>
      </c>
      <c r="B926" s="64" t="s">
        <v>1663</v>
      </c>
      <c r="C926" s="301" t="s">
        <v>1664</v>
      </c>
      <c r="D926" s="191">
        <v>0</v>
      </c>
      <c r="E926" s="191">
        <v>0</v>
      </c>
      <c r="F926" s="70" t="str">
        <f t="shared" si="172"/>
        <v>-</v>
      </c>
    </row>
    <row r="927" spans="1:6" ht="12.75" customHeight="1" x14ac:dyDescent="0.2">
      <c r="A927" s="69">
        <v>84711</v>
      </c>
      <c r="B927" s="64" t="s">
        <v>1665</v>
      </c>
      <c r="C927" s="301" t="s">
        <v>1666</v>
      </c>
      <c r="D927" s="191">
        <v>0</v>
      </c>
      <c r="E927" s="191">
        <v>0</v>
      </c>
      <c r="F927" s="70" t="str">
        <f t="shared" si="172"/>
        <v>-</v>
      </c>
    </row>
    <row r="928" spans="1:6" ht="12.75" customHeight="1" x14ac:dyDescent="0.2">
      <c r="A928" s="69">
        <v>84712</v>
      </c>
      <c r="B928" s="64" t="s">
        <v>1667</v>
      </c>
      <c r="C928" s="301" t="s">
        <v>1668</v>
      </c>
      <c r="D928" s="191">
        <v>0</v>
      </c>
      <c r="E928" s="191">
        <v>0</v>
      </c>
      <c r="F928" s="70" t="str">
        <f t="shared" si="172"/>
        <v>-</v>
      </c>
    </row>
    <row r="929" spans="1:6" ht="12.75" customHeight="1" x14ac:dyDescent="0.2">
      <c r="A929" s="62">
        <v>84721</v>
      </c>
      <c r="B929" s="63" t="s">
        <v>1669</v>
      </c>
      <c r="C929" s="267" t="s">
        <v>1670</v>
      </c>
      <c r="D929" s="193">
        <v>0</v>
      </c>
      <c r="E929" s="193">
        <v>0</v>
      </c>
      <c r="F929" s="44" t="str">
        <f t="shared" si="172"/>
        <v>-</v>
      </c>
    </row>
    <row r="930" spans="1:6" ht="12.75" customHeight="1" x14ac:dyDescent="0.2">
      <c r="A930" s="62">
        <v>84722</v>
      </c>
      <c r="B930" s="63" t="s">
        <v>1671</v>
      </c>
      <c r="C930" s="267" t="s">
        <v>1672</v>
      </c>
      <c r="D930" s="193">
        <v>0</v>
      </c>
      <c r="E930" s="193">
        <v>0</v>
      </c>
      <c r="F930" s="44" t="str">
        <f t="shared" si="172"/>
        <v>-</v>
      </c>
    </row>
    <row r="931" spans="1:6" ht="12.75" customHeight="1" x14ac:dyDescent="0.2">
      <c r="A931" s="62">
        <v>84731</v>
      </c>
      <c r="B931" s="63" t="s">
        <v>1673</v>
      </c>
      <c r="C931" s="267" t="s">
        <v>1674</v>
      </c>
      <c r="D931" s="193">
        <v>0</v>
      </c>
      <c r="E931" s="193">
        <v>0</v>
      </c>
      <c r="F931" s="44" t="str">
        <f t="shared" si="172"/>
        <v>-</v>
      </c>
    </row>
    <row r="932" spans="1:6" ht="12.75" customHeight="1" x14ac:dyDescent="0.2">
      <c r="A932" s="62">
        <v>84732</v>
      </c>
      <c r="B932" s="63" t="s">
        <v>1675</v>
      </c>
      <c r="C932" s="267" t="s">
        <v>1676</v>
      </c>
      <c r="D932" s="193">
        <v>0</v>
      </c>
      <c r="E932" s="193">
        <v>0</v>
      </c>
      <c r="F932" s="44" t="str">
        <f t="shared" si="172"/>
        <v>-</v>
      </c>
    </row>
    <row r="933" spans="1:6" ht="12.75" customHeight="1" x14ac:dyDescent="0.2">
      <c r="A933" s="62">
        <v>84741</v>
      </c>
      <c r="B933" s="63" t="s">
        <v>1677</v>
      </c>
      <c r="C933" s="267" t="s">
        <v>1678</v>
      </c>
      <c r="D933" s="193">
        <v>0</v>
      </c>
      <c r="E933" s="193">
        <v>0</v>
      </c>
      <c r="F933" s="44" t="str">
        <f t="shared" si="172"/>
        <v>-</v>
      </c>
    </row>
    <row r="934" spans="1:6" ht="12.75" customHeight="1" x14ac:dyDescent="0.2">
      <c r="A934" s="62">
        <v>84742</v>
      </c>
      <c r="B934" s="63" t="s">
        <v>1679</v>
      </c>
      <c r="C934" s="267" t="s">
        <v>1680</v>
      </c>
      <c r="D934" s="193">
        <v>0</v>
      </c>
      <c r="E934" s="193">
        <v>0</v>
      </c>
      <c r="F934" s="44" t="str">
        <f t="shared" si="172"/>
        <v>-</v>
      </c>
    </row>
    <row r="935" spans="1:6" ht="12.75" customHeight="1" x14ac:dyDescent="0.2">
      <c r="A935" s="62">
        <v>84751</v>
      </c>
      <c r="B935" s="63" t="s">
        <v>1681</v>
      </c>
      <c r="C935" s="267" t="s">
        <v>1682</v>
      </c>
      <c r="D935" s="193">
        <v>0</v>
      </c>
      <c r="E935" s="193">
        <v>0</v>
      </c>
      <c r="F935" s="44" t="str">
        <f t="shared" si="172"/>
        <v>-</v>
      </c>
    </row>
    <row r="936" spans="1:6" ht="12.75" customHeight="1" x14ac:dyDescent="0.2">
      <c r="A936" s="62">
        <v>84752</v>
      </c>
      <c r="B936" s="63" t="s">
        <v>1683</v>
      </c>
      <c r="C936" s="267" t="s">
        <v>1684</v>
      </c>
      <c r="D936" s="193">
        <v>0</v>
      </c>
      <c r="E936" s="193">
        <v>0</v>
      </c>
      <c r="F936" s="44" t="str">
        <f t="shared" si="172"/>
        <v>-</v>
      </c>
    </row>
    <row r="937" spans="1:6" ht="24" x14ac:dyDescent="0.2">
      <c r="A937" s="69">
        <v>84761</v>
      </c>
      <c r="B937" s="181" t="s">
        <v>1685</v>
      </c>
      <c r="C937" s="301" t="s">
        <v>1686</v>
      </c>
      <c r="D937" s="191">
        <v>0</v>
      </c>
      <c r="E937" s="191">
        <v>0</v>
      </c>
      <c r="F937" s="70" t="str">
        <f t="shared" si="172"/>
        <v>-</v>
      </c>
    </row>
    <row r="938" spans="1:6" ht="24" x14ac:dyDescent="0.2">
      <c r="A938" s="69">
        <v>84762</v>
      </c>
      <c r="B938" s="181" t="s">
        <v>1687</v>
      </c>
      <c r="C938" s="301" t="s">
        <v>1688</v>
      </c>
      <c r="D938" s="191">
        <v>0</v>
      </c>
      <c r="E938" s="191">
        <v>0</v>
      </c>
      <c r="F938" s="70" t="str">
        <f t="shared" si="172"/>
        <v>-</v>
      </c>
    </row>
    <row r="939" spans="1:6" ht="12" x14ac:dyDescent="0.2">
      <c r="A939" s="69" t="s">
        <v>1689</v>
      </c>
      <c r="B939" s="64" t="s">
        <v>3553</v>
      </c>
      <c r="C939" s="301" t="s">
        <v>1689</v>
      </c>
      <c r="D939" s="191">
        <v>0</v>
      </c>
      <c r="E939" s="191">
        <v>0</v>
      </c>
      <c r="F939" s="70" t="str">
        <f t="shared" si="172"/>
        <v>-</v>
      </c>
    </row>
    <row r="940" spans="1:6" ht="12" x14ac:dyDescent="0.2">
      <c r="A940" s="69" t="s">
        <v>1690</v>
      </c>
      <c r="B940" s="64" t="s">
        <v>3554</v>
      </c>
      <c r="C940" s="301" t="s">
        <v>1690</v>
      </c>
      <c r="D940" s="191">
        <v>0</v>
      </c>
      <c r="E940" s="191">
        <v>0</v>
      </c>
      <c r="F940" s="70" t="str">
        <f t="shared" si="172"/>
        <v>-</v>
      </c>
    </row>
    <row r="941" spans="1:6" ht="12.75" customHeight="1" x14ac:dyDescent="0.2">
      <c r="A941" s="69">
        <v>85412</v>
      </c>
      <c r="B941" s="64" t="s">
        <v>1691</v>
      </c>
      <c r="C941" s="301" t="s">
        <v>1692</v>
      </c>
      <c r="D941" s="191">
        <v>0</v>
      </c>
      <c r="E941" s="191">
        <v>0</v>
      </c>
      <c r="F941" s="70" t="str">
        <f t="shared" si="172"/>
        <v>-</v>
      </c>
    </row>
    <row r="942" spans="1:6" ht="24" x14ac:dyDescent="0.2">
      <c r="A942" s="69">
        <v>51212</v>
      </c>
      <c r="B942" s="181" t="s">
        <v>1693</v>
      </c>
      <c r="C942" s="301" t="s">
        <v>1694</v>
      </c>
      <c r="D942" s="191">
        <v>0</v>
      </c>
      <c r="E942" s="191">
        <v>0</v>
      </c>
      <c r="F942" s="70" t="str">
        <f t="shared" si="172"/>
        <v>-</v>
      </c>
    </row>
    <row r="943" spans="1:6" ht="12.75" customHeight="1" x14ac:dyDescent="0.2">
      <c r="A943" s="62">
        <v>51322</v>
      </c>
      <c r="B943" s="64" t="s">
        <v>1695</v>
      </c>
      <c r="C943" s="267" t="s">
        <v>1696</v>
      </c>
      <c r="D943" s="193">
        <v>0</v>
      </c>
      <c r="E943" s="193">
        <v>0</v>
      </c>
      <c r="F943" s="44" t="str">
        <f t="shared" si="172"/>
        <v>-</v>
      </c>
    </row>
    <row r="944" spans="1:6" ht="12.75" customHeight="1" x14ac:dyDescent="0.2">
      <c r="A944" s="62">
        <v>51332</v>
      </c>
      <c r="B944" s="63" t="s">
        <v>1697</v>
      </c>
      <c r="C944" s="267" t="s">
        <v>1698</v>
      </c>
      <c r="D944" s="193">
        <v>0</v>
      </c>
      <c r="E944" s="193">
        <v>0</v>
      </c>
      <c r="F944" s="44" t="str">
        <f t="shared" si="172"/>
        <v>-</v>
      </c>
    </row>
    <row r="945" spans="1:6" ht="24" x14ac:dyDescent="0.2">
      <c r="A945" s="62">
        <v>51342</v>
      </c>
      <c r="B945" s="63" t="s">
        <v>1699</v>
      </c>
      <c r="C945" s="267" t="s">
        <v>1700</v>
      </c>
      <c r="D945" s="193">
        <v>0</v>
      </c>
      <c r="E945" s="193">
        <v>0</v>
      </c>
      <c r="F945" s="44" t="str">
        <f t="shared" si="172"/>
        <v>-</v>
      </c>
    </row>
    <row r="946" spans="1:6" ht="12.75" customHeight="1" x14ac:dyDescent="0.2">
      <c r="A946" s="62">
        <v>51411</v>
      </c>
      <c r="B946" s="63" t="s">
        <v>1701</v>
      </c>
      <c r="C946" s="267" t="s">
        <v>1702</v>
      </c>
      <c r="D946" s="193">
        <v>0</v>
      </c>
      <c r="E946" s="193">
        <v>0</v>
      </c>
      <c r="F946" s="44" t="str">
        <f t="shared" si="172"/>
        <v>-</v>
      </c>
    </row>
    <row r="947" spans="1:6" ht="12.75" customHeight="1" x14ac:dyDescent="0.2">
      <c r="A947" s="62">
        <v>51412</v>
      </c>
      <c r="B947" s="63" t="s">
        <v>1703</v>
      </c>
      <c r="C947" s="267" t="s">
        <v>1704</v>
      </c>
      <c r="D947" s="193">
        <v>0</v>
      </c>
      <c r="E947" s="193">
        <v>0</v>
      </c>
      <c r="F947" s="44" t="str">
        <f t="shared" si="172"/>
        <v>-</v>
      </c>
    </row>
    <row r="948" spans="1:6" ht="24" x14ac:dyDescent="0.2">
      <c r="A948" s="62">
        <v>51532</v>
      </c>
      <c r="B948" s="63" t="s">
        <v>1705</v>
      </c>
      <c r="C948" s="267" t="s">
        <v>1706</v>
      </c>
      <c r="D948" s="193">
        <v>0</v>
      </c>
      <c r="E948" s="193">
        <v>0</v>
      </c>
      <c r="F948" s="44" t="str">
        <f t="shared" si="172"/>
        <v>-</v>
      </c>
    </row>
    <row r="949" spans="1:6" ht="24" x14ac:dyDescent="0.2">
      <c r="A949" s="62">
        <v>51542</v>
      </c>
      <c r="B949" s="63" t="s">
        <v>1707</v>
      </c>
      <c r="C949" s="267" t="s">
        <v>1708</v>
      </c>
      <c r="D949" s="193">
        <v>0</v>
      </c>
      <c r="E949" s="193">
        <v>0</v>
      </c>
      <c r="F949" s="44" t="str">
        <f t="shared" si="172"/>
        <v>-</v>
      </c>
    </row>
    <row r="950" spans="1:6" ht="24" x14ac:dyDescent="0.2">
      <c r="A950" s="62">
        <v>51552</v>
      </c>
      <c r="B950" s="182" t="s">
        <v>1709</v>
      </c>
      <c r="C950" s="267" t="s">
        <v>1710</v>
      </c>
      <c r="D950" s="193">
        <v>0</v>
      </c>
      <c r="E950" s="193">
        <v>0</v>
      </c>
      <c r="F950" s="44" t="str">
        <f t="shared" si="172"/>
        <v>-</v>
      </c>
    </row>
    <row r="951" spans="1:6" ht="24" x14ac:dyDescent="0.2">
      <c r="A951" s="62">
        <v>51631</v>
      </c>
      <c r="B951" s="63" t="s">
        <v>1711</v>
      </c>
      <c r="C951" s="267" t="s">
        <v>1712</v>
      </c>
      <c r="D951" s="193">
        <v>0</v>
      </c>
      <c r="E951" s="193">
        <v>0</v>
      </c>
      <c r="F951" s="44" t="str">
        <f t="shared" si="172"/>
        <v>-</v>
      </c>
    </row>
    <row r="952" spans="1:6" ht="24" x14ac:dyDescent="0.2">
      <c r="A952" s="62">
        <v>51632</v>
      </c>
      <c r="B952" s="63" t="s">
        <v>1713</v>
      </c>
      <c r="C952" s="267" t="s">
        <v>1714</v>
      </c>
      <c r="D952" s="193">
        <v>0</v>
      </c>
      <c r="E952" s="193">
        <v>0</v>
      </c>
      <c r="F952" s="44" t="str">
        <f t="shared" si="172"/>
        <v>-</v>
      </c>
    </row>
    <row r="953" spans="1:6" ht="12.75" customHeight="1" x14ac:dyDescent="0.2">
      <c r="A953" s="62">
        <v>51641</v>
      </c>
      <c r="B953" s="63" t="s">
        <v>1715</v>
      </c>
      <c r="C953" s="267" t="s">
        <v>1716</v>
      </c>
      <c r="D953" s="193">
        <v>0</v>
      </c>
      <c r="E953" s="193">
        <v>0</v>
      </c>
      <c r="F953" s="44" t="str">
        <f t="shared" si="172"/>
        <v>-</v>
      </c>
    </row>
    <row r="954" spans="1:6" ht="12.75" customHeight="1" x14ac:dyDescent="0.2">
      <c r="A954" s="62">
        <v>51642</v>
      </c>
      <c r="B954" s="63" t="s">
        <v>1717</v>
      </c>
      <c r="C954" s="267" t="s">
        <v>1718</v>
      </c>
      <c r="D954" s="193">
        <v>0</v>
      </c>
      <c r="E954" s="193">
        <v>0</v>
      </c>
      <c r="F954" s="44" t="str">
        <f t="shared" si="172"/>
        <v>-</v>
      </c>
    </row>
    <row r="955" spans="1:6" ht="12.75" customHeight="1" x14ac:dyDescent="0.2">
      <c r="A955" s="62">
        <v>51711</v>
      </c>
      <c r="B955" s="63" t="s">
        <v>1719</v>
      </c>
      <c r="C955" s="267" t="s">
        <v>1720</v>
      </c>
      <c r="D955" s="193">
        <v>0</v>
      </c>
      <c r="E955" s="193">
        <v>0</v>
      </c>
      <c r="F955" s="44" t="str">
        <f t="shared" si="172"/>
        <v>-</v>
      </c>
    </row>
    <row r="956" spans="1:6" ht="12.75" customHeight="1" x14ac:dyDescent="0.2">
      <c r="A956" s="62">
        <v>51712</v>
      </c>
      <c r="B956" s="63" t="s">
        <v>1721</v>
      </c>
      <c r="C956" s="267" t="s">
        <v>1722</v>
      </c>
      <c r="D956" s="193">
        <v>0</v>
      </c>
      <c r="E956" s="193">
        <v>0</v>
      </c>
      <c r="F956" s="44" t="str">
        <f t="shared" si="172"/>
        <v>-</v>
      </c>
    </row>
    <row r="957" spans="1:6" ht="12.75" customHeight="1" x14ac:dyDescent="0.2">
      <c r="A957" s="62">
        <v>51721</v>
      </c>
      <c r="B957" s="63" t="s">
        <v>1723</v>
      </c>
      <c r="C957" s="267" t="s">
        <v>1724</v>
      </c>
      <c r="D957" s="193">
        <v>0</v>
      </c>
      <c r="E957" s="193">
        <v>0</v>
      </c>
      <c r="F957" s="44" t="str">
        <f t="shared" si="172"/>
        <v>-</v>
      </c>
    </row>
    <row r="958" spans="1:6" ht="12.75" customHeight="1" x14ac:dyDescent="0.2">
      <c r="A958" s="62">
        <v>51722</v>
      </c>
      <c r="B958" s="63" t="s">
        <v>1725</v>
      </c>
      <c r="C958" s="267" t="s">
        <v>1726</v>
      </c>
      <c r="D958" s="193">
        <v>0</v>
      </c>
      <c r="E958" s="193">
        <v>0</v>
      </c>
      <c r="F958" s="44" t="str">
        <f t="shared" si="172"/>
        <v>-</v>
      </c>
    </row>
    <row r="959" spans="1:6" ht="12.75" customHeight="1" x14ac:dyDescent="0.2">
      <c r="A959" s="62">
        <v>51731</v>
      </c>
      <c r="B959" s="63" t="s">
        <v>1727</v>
      </c>
      <c r="C959" s="267" t="s">
        <v>1728</v>
      </c>
      <c r="D959" s="193">
        <v>0</v>
      </c>
      <c r="E959" s="193">
        <v>0</v>
      </c>
      <c r="F959" s="44" t="str">
        <f t="shared" si="172"/>
        <v>-</v>
      </c>
    </row>
    <row r="960" spans="1:6" ht="12.75" customHeight="1" x14ac:dyDescent="0.2">
      <c r="A960" s="62">
        <v>51732</v>
      </c>
      <c r="B960" s="63" t="s">
        <v>1729</v>
      </c>
      <c r="C960" s="267" t="s">
        <v>1730</v>
      </c>
      <c r="D960" s="193">
        <v>0</v>
      </c>
      <c r="E960" s="193">
        <v>0</v>
      </c>
      <c r="F960" s="44" t="str">
        <f t="shared" si="172"/>
        <v>-</v>
      </c>
    </row>
    <row r="961" spans="1:6" ht="12.75" customHeight="1" x14ac:dyDescent="0.2">
      <c r="A961" s="62">
        <v>51741</v>
      </c>
      <c r="B961" s="63" t="s">
        <v>1731</v>
      </c>
      <c r="C961" s="267" t="s">
        <v>1732</v>
      </c>
      <c r="D961" s="193">
        <v>0</v>
      </c>
      <c r="E961" s="193">
        <v>0</v>
      </c>
      <c r="F961" s="44" t="str">
        <f t="shared" si="172"/>
        <v>-</v>
      </c>
    </row>
    <row r="962" spans="1:6" ht="12.75" customHeight="1" x14ac:dyDescent="0.2">
      <c r="A962" s="62">
        <v>51742</v>
      </c>
      <c r="B962" s="63" t="s">
        <v>1733</v>
      </c>
      <c r="C962" s="267" t="s">
        <v>1734</v>
      </c>
      <c r="D962" s="193">
        <v>0</v>
      </c>
      <c r="E962" s="193">
        <v>0</v>
      </c>
      <c r="F962" s="44" t="str">
        <f t="shared" si="172"/>
        <v>-</v>
      </c>
    </row>
    <row r="963" spans="1:6" ht="12.75" customHeight="1" x14ac:dyDescent="0.2">
      <c r="A963" s="62">
        <v>51751</v>
      </c>
      <c r="B963" s="63" t="s">
        <v>1735</v>
      </c>
      <c r="C963" s="267" t="s">
        <v>1736</v>
      </c>
      <c r="D963" s="193">
        <v>0</v>
      </c>
      <c r="E963" s="193">
        <v>0</v>
      </c>
      <c r="F963" s="44" t="str">
        <f t="shared" si="172"/>
        <v>-</v>
      </c>
    </row>
    <row r="964" spans="1:6" ht="12.75" customHeight="1" x14ac:dyDescent="0.2">
      <c r="A964" s="62">
        <v>51752</v>
      </c>
      <c r="B964" s="63" t="s">
        <v>1737</v>
      </c>
      <c r="C964" s="267" t="s">
        <v>1738</v>
      </c>
      <c r="D964" s="193">
        <v>0</v>
      </c>
      <c r="E964" s="193">
        <v>0</v>
      </c>
      <c r="F964" s="44" t="str">
        <f t="shared" si="172"/>
        <v>-</v>
      </c>
    </row>
    <row r="965" spans="1:6" ht="24" x14ac:dyDescent="0.2">
      <c r="A965" s="62">
        <v>51761</v>
      </c>
      <c r="B965" s="64" t="s">
        <v>1739</v>
      </c>
      <c r="C965" s="267" t="s">
        <v>1740</v>
      </c>
      <c r="D965" s="193">
        <v>0</v>
      </c>
      <c r="E965" s="193">
        <v>0</v>
      </c>
      <c r="F965" s="44" t="str">
        <f t="shared" si="172"/>
        <v>-</v>
      </c>
    </row>
    <row r="966" spans="1:6" ht="24" x14ac:dyDescent="0.2">
      <c r="A966" s="69">
        <v>51762</v>
      </c>
      <c r="B966" s="64" t="s">
        <v>1741</v>
      </c>
      <c r="C966" s="301" t="s">
        <v>1742</v>
      </c>
      <c r="D966" s="191">
        <v>0</v>
      </c>
      <c r="E966" s="191">
        <v>0</v>
      </c>
      <c r="F966" s="70" t="str">
        <f t="shared" si="172"/>
        <v>-</v>
      </c>
    </row>
    <row r="967" spans="1:6" ht="12" x14ac:dyDescent="0.2">
      <c r="A967" s="69">
        <v>51771</v>
      </c>
      <c r="B967" s="64" t="s">
        <v>3555</v>
      </c>
      <c r="C967" s="301" t="s">
        <v>1743</v>
      </c>
      <c r="D967" s="191">
        <v>0</v>
      </c>
      <c r="E967" s="191">
        <v>0</v>
      </c>
      <c r="F967" s="70" t="str">
        <f t="shared" si="172"/>
        <v>-</v>
      </c>
    </row>
    <row r="968" spans="1:6" ht="12" x14ac:dyDescent="0.2">
      <c r="A968" s="69">
        <v>51772</v>
      </c>
      <c r="B968" s="64" t="s">
        <v>3556</v>
      </c>
      <c r="C968" s="301" t="s">
        <v>1744</v>
      </c>
      <c r="D968" s="191">
        <v>0</v>
      </c>
      <c r="E968" s="191">
        <v>0</v>
      </c>
      <c r="F968" s="70" t="str">
        <f t="shared" si="172"/>
        <v>-</v>
      </c>
    </row>
    <row r="969" spans="1:6" ht="24" x14ac:dyDescent="0.2">
      <c r="A969" s="69">
        <v>54132</v>
      </c>
      <c r="B969" s="64" t="s">
        <v>1745</v>
      </c>
      <c r="C969" s="301" t="s">
        <v>1746</v>
      </c>
      <c r="D969" s="191">
        <v>0</v>
      </c>
      <c r="E969" s="191">
        <v>0</v>
      </c>
      <c r="F969" s="70" t="str">
        <f t="shared" si="172"/>
        <v>-</v>
      </c>
    </row>
    <row r="970" spans="1:6" ht="24" x14ac:dyDescent="0.2">
      <c r="A970" s="62">
        <v>54142</v>
      </c>
      <c r="B970" s="64" t="s">
        <v>1747</v>
      </c>
      <c r="C970" s="267" t="s">
        <v>1748</v>
      </c>
      <c r="D970" s="193">
        <v>0</v>
      </c>
      <c r="E970" s="193">
        <v>0</v>
      </c>
      <c r="F970" s="44" t="str">
        <f t="shared" si="172"/>
        <v>-</v>
      </c>
    </row>
    <row r="971" spans="1:6" ht="12.75" customHeight="1" x14ac:dyDescent="0.2">
      <c r="A971" s="62">
        <v>54152</v>
      </c>
      <c r="B971" s="64" t="s">
        <v>1749</v>
      </c>
      <c r="C971" s="267" t="s">
        <v>1750</v>
      </c>
      <c r="D971" s="193">
        <v>0</v>
      </c>
      <c r="E971" s="193">
        <v>0</v>
      </c>
      <c r="F971" s="44" t="str">
        <f t="shared" si="172"/>
        <v>-</v>
      </c>
    </row>
    <row r="972" spans="1:6" ht="24" x14ac:dyDescent="0.2">
      <c r="A972" s="62">
        <v>54162</v>
      </c>
      <c r="B972" s="64" t="s">
        <v>1751</v>
      </c>
      <c r="C972" s="267" t="s">
        <v>1752</v>
      </c>
      <c r="D972" s="193">
        <v>0</v>
      </c>
      <c r="E972" s="193">
        <v>0</v>
      </c>
      <c r="F972" s="44" t="str">
        <f t="shared" si="172"/>
        <v>-</v>
      </c>
    </row>
    <row r="973" spans="1:6" ht="24" x14ac:dyDescent="0.2">
      <c r="A973" s="62">
        <v>54221</v>
      </c>
      <c r="B973" s="181" t="s">
        <v>1753</v>
      </c>
      <c r="C973" s="267" t="s">
        <v>1754</v>
      </c>
      <c r="D973" s="193">
        <v>0</v>
      </c>
      <c r="E973" s="193">
        <v>0</v>
      </c>
      <c r="F973" s="44" t="str">
        <f t="shared" si="172"/>
        <v>-</v>
      </c>
    </row>
    <row r="974" spans="1:6" ht="24" x14ac:dyDescent="0.2">
      <c r="A974" s="69">
        <v>54222</v>
      </c>
      <c r="B974" s="181" t="s">
        <v>1755</v>
      </c>
      <c r="C974" s="301" t="s">
        <v>1756</v>
      </c>
      <c r="D974" s="191">
        <v>0</v>
      </c>
      <c r="E974" s="191">
        <v>0</v>
      </c>
      <c r="F974" s="70" t="str">
        <f t="shared" si="172"/>
        <v>-</v>
      </c>
    </row>
    <row r="975" spans="1:6" ht="24" x14ac:dyDescent="0.2">
      <c r="A975" s="69" t="s">
        <v>1757</v>
      </c>
      <c r="B975" s="64" t="s">
        <v>3557</v>
      </c>
      <c r="C975" s="301" t="s">
        <v>1757</v>
      </c>
      <c r="D975" s="191">
        <v>0</v>
      </c>
      <c r="E975" s="191">
        <v>0</v>
      </c>
      <c r="F975" s="70" t="str">
        <f t="shared" si="172"/>
        <v>-</v>
      </c>
    </row>
    <row r="976" spans="1:6" ht="24" x14ac:dyDescent="0.2">
      <c r="A976" s="69">
        <v>54232</v>
      </c>
      <c r="B976" s="181" t="s">
        <v>1758</v>
      </c>
      <c r="C976" s="301" t="s">
        <v>1759</v>
      </c>
      <c r="D976" s="191">
        <v>0</v>
      </c>
      <c r="E976" s="191">
        <v>0</v>
      </c>
      <c r="F976" s="70" t="str">
        <f t="shared" si="172"/>
        <v>-</v>
      </c>
    </row>
    <row r="977" spans="1:6" ht="24" x14ac:dyDescent="0.2">
      <c r="A977" s="69">
        <v>54242</v>
      </c>
      <c r="B977" s="64" t="s">
        <v>1760</v>
      </c>
      <c r="C977" s="301" t="s">
        <v>1761</v>
      </c>
      <c r="D977" s="191">
        <v>0</v>
      </c>
      <c r="E977" s="191">
        <v>0</v>
      </c>
      <c r="F977" s="70" t="str">
        <f t="shared" si="172"/>
        <v>-</v>
      </c>
    </row>
    <row r="978" spans="1:6" ht="24" x14ac:dyDescent="0.2">
      <c r="A978" s="69" t="s">
        <v>1762</v>
      </c>
      <c r="B978" s="64" t="s">
        <v>3558</v>
      </c>
      <c r="C978" s="301" t="s">
        <v>1762</v>
      </c>
      <c r="D978" s="191">
        <v>0</v>
      </c>
      <c r="E978" s="191">
        <v>0</v>
      </c>
      <c r="F978" s="70" t="str">
        <f t="shared" si="172"/>
        <v>-</v>
      </c>
    </row>
    <row r="979" spans="1:6" ht="24" x14ac:dyDescent="0.2">
      <c r="A979" s="69">
        <v>54312</v>
      </c>
      <c r="B979" s="181" t="s">
        <v>1763</v>
      </c>
      <c r="C979" s="301" t="s">
        <v>1764</v>
      </c>
      <c r="D979" s="191">
        <v>0</v>
      </c>
      <c r="E979" s="191">
        <v>0</v>
      </c>
      <c r="F979" s="70" t="str">
        <f t="shared" si="172"/>
        <v>-</v>
      </c>
    </row>
    <row r="980" spans="1:6" ht="24" x14ac:dyDescent="0.2">
      <c r="A980" s="69">
        <v>54431</v>
      </c>
      <c r="B980" s="64" t="s">
        <v>1765</v>
      </c>
      <c r="C980" s="301" t="s">
        <v>1766</v>
      </c>
      <c r="D980" s="191">
        <v>0</v>
      </c>
      <c r="E980" s="191">
        <v>0</v>
      </c>
      <c r="F980" s="70" t="str">
        <f t="shared" si="172"/>
        <v>-</v>
      </c>
    </row>
    <row r="981" spans="1:6" ht="24" x14ac:dyDescent="0.2">
      <c r="A981" s="69">
        <v>54432</v>
      </c>
      <c r="B981" s="64" t="s">
        <v>1767</v>
      </c>
      <c r="C981" s="301" t="s">
        <v>1768</v>
      </c>
      <c r="D981" s="191">
        <v>0</v>
      </c>
      <c r="E981" s="191">
        <v>0</v>
      </c>
      <c r="F981" s="70" t="str">
        <f t="shared" si="172"/>
        <v>-</v>
      </c>
    </row>
    <row r="982" spans="1:6" ht="24" x14ac:dyDescent="0.2">
      <c r="A982" s="69" t="s">
        <v>1769</v>
      </c>
      <c r="B982" s="64" t="s">
        <v>3559</v>
      </c>
      <c r="C982" s="301" t="s">
        <v>1769</v>
      </c>
      <c r="D982" s="191">
        <v>0</v>
      </c>
      <c r="E982" s="191">
        <v>0</v>
      </c>
      <c r="F982" s="70" t="str">
        <f t="shared" si="172"/>
        <v>-</v>
      </c>
    </row>
    <row r="983" spans="1:6" ht="24" x14ac:dyDescent="0.2">
      <c r="A983" s="69">
        <v>54442</v>
      </c>
      <c r="B983" s="64" t="s">
        <v>1770</v>
      </c>
      <c r="C983" s="301" t="s">
        <v>1771</v>
      </c>
      <c r="D983" s="191">
        <v>0</v>
      </c>
      <c r="E983" s="191">
        <v>0</v>
      </c>
      <c r="F983" s="70" t="str">
        <f t="shared" si="172"/>
        <v>-</v>
      </c>
    </row>
    <row r="984" spans="1:6" ht="24" x14ac:dyDescent="0.2">
      <c r="A984" s="69">
        <v>54452</v>
      </c>
      <c r="B984" s="64" t="s">
        <v>1772</v>
      </c>
      <c r="C984" s="301" t="s">
        <v>1773</v>
      </c>
      <c r="D984" s="191">
        <v>0</v>
      </c>
      <c r="E984" s="191">
        <v>0</v>
      </c>
      <c r="F984" s="70" t="str">
        <f t="shared" si="172"/>
        <v>-</v>
      </c>
    </row>
    <row r="985" spans="1:6" ht="24" x14ac:dyDescent="0.2">
      <c r="A985" s="69" t="s">
        <v>1774</v>
      </c>
      <c r="B985" s="64" t="s">
        <v>3560</v>
      </c>
      <c r="C985" s="301" t="s">
        <v>1774</v>
      </c>
      <c r="D985" s="191">
        <v>0</v>
      </c>
      <c r="E985" s="191">
        <v>0</v>
      </c>
      <c r="F985" s="70" t="str">
        <f t="shared" si="172"/>
        <v>-</v>
      </c>
    </row>
    <row r="986" spans="1:6" ht="24" x14ac:dyDescent="0.2">
      <c r="A986" s="69">
        <v>54461</v>
      </c>
      <c r="B986" s="64" t="s">
        <v>1775</v>
      </c>
      <c r="C986" s="301" t="s">
        <v>1776</v>
      </c>
      <c r="D986" s="191">
        <v>0</v>
      </c>
      <c r="E986" s="191">
        <v>0</v>
      </c>
      <c r="F986" s="70" t="str">
        <f t="shared" si="172"/>
        <v>-</v>
      </c>
    </row>
    <row r="987" spans="1:6" ht="24" x14ac:dyDescent="0.2">
      <c r="A987" s="69">
        <v>54462</v>
      </c>
      <c r="B987" s="64" t="s">
        <v>1777</v>
      </c>
      <c r="C987" s="301" t="s">
        <v>1778</v>
      </c>
      <c r="D987" s="191">
        <v>0</v>
      </c>
      <c r="E987" s="191">
        <v>0</v>
      </c>
      <c r="F987" s="70" t="str">
        <f t="shared" si="172"/>
        <v>-</v>
      </c>
    </row>
    <row r="988" spans="1:6" ht="12" x14ac:dyDescent="0.2">
      <c r="A988" s="69" t="s">
        <v>1779</v>
      </c>
      <c r="B988" s="64" t="s">
        <v>3561</v>
      </c>
      <c r="C988" s="301" t="s">
        <v>1779</v>
      </c>
      <c r="D988" s="191">
        <v>0</v>
      </c>
      <c r="E988" s="191">
        <v>0</v>
      </c>
      <c r="F988" s="70" t="str">
        <f t="shared" si="172"/>
        <v>-</v>
      </c>
    </row>
    <row r="989" spans="1:6" ht="24" x14ac:dyDescent="0.2">
      <c r="A989" s="69">
        <v>54472</v>
      </c>
      <c r="B989" s="181" t="s">
        <v>1780</v>
      </c>
      <c r="C989" s="301" t="s">
        <v>1781</v>
      </c>
      <c r="D989" s="191">
        <v>0</v>
      </c>
      <c r="E989" s="191">
        <v>0</v>
      </c>
      <c r="F989" s="70" t="str">
        <f t="shared" si="172"/>
        <v>-</v>
      </c>
    </row>
    <row r="990" spans="1:6" ht="24" x14ac:dyDescent="0.2">
      <c r="A990" s="69">
        <v>54482</v>
      </c>
      <c r="B990" s="181" t="s">
        <v>1782</v>
      </c>
      <c r="C990" s="301" t="s">
        <v>1783</v>
      </c>
      <c r="D990" s="191">
        <v>0</v>
      </c>
      <c r="E990" s="191">
        <v>0</v>
      </c>
      <c r="F990" s="70" t="str">
        <f t="shared" si="172"/>
        <v>-</v>
      </c>
    </row>
    <row r="991" spans="1:6" ht="24" x14ac:dyDescent="0.2">
      <c r="A991" s="69" t="s">
        <v>1784</v>
      </c>
      <c r="B991" s="181" t="s">
        <v>3562</v>
      </c>
      <c r="C991" s="301" t="s">
        <v>1784</v>
      </c>
      <c r="D991" s="191">
        <v>0</v>
      </c>
      <c r="E991" s="191">
        <v>0</v>
      </c>
      <c r="F991" s="70" t="str">
        <f t="shared" si="172"/>
        <v>-</v>
      </c>
    </row>
    <row r="992" spans="1:6" ht="24" x14ac:dyDescent="0.2">
      <c r="A992" s="69">
        <v>54532</v>
      </c>
      <c r="B992" s="64" t="s">
        <v>1785</v>
      </c>
      <c r="C992" s="301" t="s">
        <v>1786</v>
      </c>
      <c r="D992" s="191">
        <v>0</v>
      </c>
      <c r="E992" s="191">
        <v>0</v>
      </c>
      <c r="F992" s="70" t="str">
        <f t="shared" si="172"/>
        <v>-</v>
      </c>
    </row>
    <row r="993" spans="1:6" ht="12.75" customHeight="1" x14ac:dyDescent="0.2">
      <c r="A993" s="69">
        <v>54542</v>
      </c>
      <c r="B993" s="64" t="s">
        <v>1787</v>
      </c>
      <c r="C993" s="301" t="s">
        <v>1788</v>
      </c>
      <c r="D993" s="191">
        <v>0</v>
      </c>
      <c r="E993" s="191">
        <v>0</v>
      </c>
      <c r="F993" s="70" t="str">
        <f t="shared" si="172"/>
        <v>-</v>
      </c>
    </row>
    <row r="994" spans="1:6" ht="24" x14ac:dyDescent="0.2">
      <c r="A994" s="69">
        <v>54552</v>
      </c>
      <c r="B994" s="64" t="s">
        <v>1789</v>
      </c>
      <c r="C994" s="301" t="s">
        <v>1790</v>
      </c>
      <c r="D994" s="191">
        <v>0</v>
      </c>
      <c r="E994" s="191">
        <v>0</v>
      </c>
      <c r="F994" s="70" t="str">
        <f t="shared" si="172"/>
        <v>-</v>
      </c>
    </row>
    <row r="995" spans="1:6" ht="12.75" customHeight="1" x14ac:dyDescent="0.2">
      <c r="A995" s="69">
        <v>54711</v>
      </c>
      <c r="B995" s="64" t="s">
        <v>1791</v>
      </c>
      <c r="C995" s="301" t="s">
        <v>1792</v>
      </c>
      <c r="D995" s="191">
        <v>0</v>
      </c>
      <c r="E995" s="191">
        <v>0</v>
      </c>
      <c r="F995" s="70" t="str">
        <f t="shared" si="172"/>
        <v>-</v>
      </c>
    </row>
    <row r="996" spans="1:6" ht="12.75" customHeight="1" x14ac:dyDescent="0.2">
      <c r="A996" s="69">
        <v>54712</v>
      </c>
      <c r="B996" s="64" t="s">
        <v>1793</v>
      </c>
      <c r="C996" s="301" t="s">
        <v>1794</v>
      </c>
      <c r="D996" s="191">
        <v>0</v>
      </c>
      <c r="E996" s="191">
        <v>0</v>
      </c>
      <c r="F996" s="70" t="str">
        <f t="shared" si="172"/>
        <v>-</v>
      </c>
    </row>
    <row r="997" spans="1:6" ht="12.75" customHeight="1" x14ac:dyDescent="0.2">
      <c r="A997" s="69">
        <v>54721</v>
      </c>
      <c r="B997" s="64" t="s">
        <v>1795</v>
      </c>
      <c r="C997" s="301" t="s">
        <v>1796</v>
      </c>
      <c r="D997" s="191">
        <v>0</v>
      </c>
      <c r="E997" s="191">
        <v>0</v>
      </c>
      <c r="F997" s="70" t="str">
        <f t="shared" si="172"/>
        <v>-</v>
      </c>
    </row>
    <row r="998" spans="1:6" ht="12.75" customHeight="1" x14ac:dyDescent="0.2">
      <c r="A998" s="69">
        <v>54722</v>
      </c>
      <c r="B998" s="64" t="s">
        <v>1797</v>
      </c>
      <c r="C998" s="301" t="s">
        <v>1798</v>
      </c>
      <c r="D998" s="191">
        <v>0</v>
      </c>
      <c r="E998" s="191">
        <v>0</v>
      </c>
      <c r="F998" s="70" t="str">
        <f t="shared" si="172"/>
        <v>-</v>
      </c>
    </row>
    <row r="999" spans="1:6" ht="12.75" customHeight="1" x14ac:dyDescent="0.2">
      <c r="A999" s="69">
        <v>54731</v>
      </c>
      <c r="B999" s="64" t="s">
        <v>1799</v>
      </c>
      <c r="C999" s="301" t="s">
        <v>1800</v>
      </c>
      <c r="D999" s="191">
        <v>0</v>
      </c>
      <c r="E999" s="191">
        <v>0</v>
      </c>
      <c r="F999" s="70" t="str">
        <f t="shared" si="172"/>
        <v>-</v>
      </c>
    </row>
    <row r="1000" spans="1:6" ht="12.75" customHeight="1" x14ac:dyDescent="0.2">
      <c r="A1000" s="69">
        <v>54732</v>
      </c>
      <c r="B1000" s="64" t="s">
        <v>1801</v>
      </c>
      <c r="C1000" s="301" t="s">
        <v>1802</v>
      </c>
      <c r="D1000" s="191">
        <v>0</v>
      </c>
      <c r="E1000" s="191">
        <v>0</v>
      </c>
      <c r="F1000" s="70" t="str">
        <f t="shared" si="172"/>
        <v>-</v>
      </c>
    </row>
    <row r="1001" spans="1:6" ht="12.75" customHeight="1" x14ac:dyDescent="0.2">
      <c r="A1001" s="69">
        <v>54741</v>
      </c>
      <c r="B1001" s="64" t="s">
        <v>1803</v>
      </c>
      <c r="C1001" s="301" t="s">
        <v>1804</v>
      </c>
      <c r="D1001" s="191">
        <v>0</v>
      </c>
      <c r="E1001" s="191">
        <v>0</v>
      </c>
      <c r="F1001" s="70" t="str">
        <f t="shared" si="172"/>
        <v>-</v>
      </c>
    </row>
    <row r="1002" spans="1:6" ht="12.75" customHeight="1" x14ac:dyDescent="0.2">
      <c r="A1002" s="69">
        <v>54742</v>
      </c>
      <c r="B1002" s="64" t="s">
        <v>1805</v>
      </c>
      <c r="C1002" s="301" t="s">
        <v>1806</v>
      </c>
      <c r="D1002" s="191">
        <v>0</v>
      </c>
      <c r="E1002" s="191">
        <v>0</v>
      </c>
      <c r="F1002" s="70" t="str">
        <f t="shared" si="172"/>
        <v>-</v>
      </c>
    </row>
    <row r="1003" spans="1:6" ht="24" x14ac:dyDescent="0.2">
      <c r="A1003" s="69">
        <v>54751</v>
      </c>
      <c r="B1003" s="64" t="s">
        <v>1807</v>
      </c>
      <c r="C1003" s="301" t="s">
        <v>1808</v>
      </c>
      <c r="D1003" s="191">
        <v>0</v>
      </c>
      <c r="E1003" s="191">
        <v>0</v>
      </c>
      <c r="F1003" s="70" t="str">
        <f t="shared" si="172"/>
        <v>-</v>
      </c>
    </row>
    <row r="1004" spans="1:6" ht="24" x14ac:dyDescent="0.2">
      <c r="A1004" s="69">
        <v>54752</v>
      </c>
      <c r="B1004" s="64" t="s">
        <v>1809</v>
      </c>
      <c r="C1004" s="301" t="s">
        <v>1810</v>
      </c>
      <c r="D1004" s="191">
        <v>0</v>
      </c>
      <c r="E1004" s="191">
        <v>0</v>
      </c>
      <c r="F1004" s="70" t="str">
        <f t="shared" si="172"/>
        <v>-</v>
      </c>
    </row>
    <row r="1005" spans="1:6" ht="24" x14ac:dyDescent="0.2">
      <c r="A1005" s="69">
        <v>54761</v>
      </c>
      <c r="B1005" s="64" t="s">
        <v>1811</v>
      </c>
      <c r="C1005" s="301" t="s">
        <v>1812</v>
      </c>
      <c r="D1005" s="191">
        <v>0</v>
      </c>
      <c r="E1005" s="191">
        <v>0</v>
      </c>
      <c r="F1005" s="70" t="str">
        <f t="shared" si="172"/>
        <v>-</v>
      </c>
    </row>
    <row r="1006" spans="1:6" ht="24" x14ac:dyDescent="0.2">
      <c r="A1006" s="69">
        <v>54762</v>
      </c>
      <c r="B1006" s="64" t="s">
        <v>1813</v>
      </c>
      <c r="C1006" s="301" t="s">
        <v>1814</v>
      </c>
      <c r="D1006" s="191">
        <v>0</v>
      </c>
      <c r="E1006" s="191">
        <v>0</v>
      </c>
      <c r="F1006" s="70" t="str">
        <f t="shared" si="172"/>
        <v>-</v>
      </c>
    </row>
    <row r="1007" spans="1:6" ht="24" x14ac:dyDescent="0.2">
      <c r="A1007" s="69">
        <v>54771</v>
      </c>
      <c r="B1007" s="64" t="s">
        <v>3563</v>
      </c>
      <c r="C1007" s="301" t="s">
        <v>1815</v>
      </c>
      <c r="D1007" s="191">
        <v>0</v>
      </c>
      <c r="E1007" s="191">
        <v>0</v>
      </c>
      <c r="F1007" s="70" t="str">
        <f t="shared" ref="F1007:F1009" si="175">IF(D1007&lt;&gt;0,IF(E1007/D1007&gt;=100,"&gt;&gt;100",E1007/D1007*100),"-")</f>
        <v>-</v>
      </c>
    </row>
    <row r="1008" spans="1:6" ht="24" x14ac:dyDescent="0.2">
      <c r="A1008" s="69">
        <v>54772</v>
      </c>
      <c r="B1008" s="64" t="s">
        <v>3564</v>
      </c>
      <c r="C1008" s="301" t="s">
        <v>1816</v>
      </c>
      <c r="D1008" s="191">
        <v>0</v>
      </c>
      <c r="E1008" s="191">
        <v>0</v>
      </c>
      <c r="F1008" s="70" t="str">
        <f t="shared" si="175"/>
        <v>-</v>
      </c>
    </row>
    <row r="1009" spans="1:6" ht="24" x14ac:dyDescent="0.2">
      <c r="A1009" s="72">
        <v>55312</v>
      </c>
      <c r="B1009" s="64" t="s">
        <v>3325</v>
      </c>
      <c r="C1009" s="302" t="s">
        <v>1817</v>
      </c>
      <c r="D1009" s="192">
        <v>0</v>
      </c>
      <c r="E1009" s="192">
        <v>0</v>
      </c>
      <c r="F1009" s="74" t="str">
        <f t="shared" si="175"/>
        <v>-</v>
      </c>
    </row>
    <row r="1010" spans="1:6" ht="20.100000000000001" customHeight="1" x14ac:dyDescent="0.2">
      <c r="A1010" s="357" t="s">
        <v>1818</v>
      </c>
      <c r="B1010" s="358"/>
      <c r="C1010" s="47"/>
      <c r="D1010" s="52"/>
      <c r="E1010" s="52"/>
      <c r="F1010" s="53"/>
    </row>
    <row r="1011" spans="1:6" ht="39" customHeight="1" x14ac:dyDescent="0.2">
      <c r="A1011" s="151" t="s">
        <v>1819</v>
      </c>
      <c r="B1011" s="147" t="s">
        <v>34</v>
      </c>
      <c r="C1011" s="171" t="s">
        <v>35</v>
      </c>
      <c r="D1011" s="46" t="s">
        <v>1820</v>
      </c>
      <c r="E1011" s="48" t="s">
        <v>1821</v>
      </c>
      <c r="F1011" s="46" t="s">
        <v>44</v>
      </c>
    </row>
    <row r="1012" spans="1:6" ht="36" x14ac:dyDescent="0.2">
      <c r="A1012" s="303" t="s">
        <v>1822</v>
      </c>
      <c r="B1012" s="294" t="s">
        <v>1823</v>
      </c>
      <c r="C1012" s="304" t="s">
        <v>1824</v>
      </c>
      <c r="D1012" s="305">
        <v>0</v>
      </c>
      <c r="E1012" s="305"/>
      <c r="F1012" s="70" t="str">
        <f t="shared" ref="F1012:F1019" si="176">IF(D1012&lt;&gt;0,IF(E1012/D1012&gt;=100,"&gt;&gt;100",E1012/D1012*100),"-")</f>
        <v>-</v>
      </c>
    </row>
    <row r="1013" spans="1:6" ht="24" x14ac:dyDescent="0.2">
      <c r="A1013" s="69" t="s">
        <v>1825</v>
      </c>
      <c r="B1013" s="64" t="s">
        <v>3565</v>
      </c>
      <c r="C1013" s="301" t="s">
        <v>1825</v>
      </c>
      <c r="D1013" s="306">
        <v>0</v>
      </c>
      <c r="E1013" s="306"/>
      <c r="F1013" s="70" t="str">
        <f t="shared" si="176"/>
        <v>-</v>
      </c>
    </row>
    <row r="1014" spans="1:6" ht="24" x14ac:dyDescent="0.2">
      <c r="A1014" s="69" t="s">
        <v>1826</v>
      </c>
      <c r="B1014" s="64" t="s">
        <v>3566</v>
      </c>
      <c r="C1014" s="301" t="s">
        <v>1826</v>
      </c>
      <c r="D1014" s="306">
        <v>0</v>
      </c>
      <c r="E1014" s="306"/>
      <c r="F1014" s="70" t="str">
        <f t="shared" si="176"/>
        <v>-</v>
      </c>
    </row>
    <row r="1015" spans="1:6" ht="24" x14ac:dyDescent="0.2">
      <c r="A1015" s="69">
        <v>26454</v>
      </c>
      <c r="B1015" s="64" t="s">
        <v>1827</v>
      </c>
      <c r="C1015" s="301" t="s">
        <v>1828</v>
      </c>
      <c r="D1015" s="306">
        <v>0</v>
      </c>
      <c r="E1015" s="306"/>
      <c r="F1015" s="70" t="str">
        <f t="shared" si="176"/>
        <v>-</v>
      </c>
    </row>
    <row r="1016" spans="1:6" ht="12.75" customHeight="1" x14ac:dyDescent="0.2">
      <c r="A1016" s="69" t="s">
        <v>1829</v>
      </c>
      <c r="B1016" s="64" t="s">
        <v>3567</v>
      </c>
      <c r="C1016" s="301" t="s">
        <v>1829</v>
      </c>
      <c r="D1016" s="306">
        <v>0</v>
      </c>
      <c r="E1016" s="306"/>
      <c r="F1016" s="70" t="str">
        <f t="shared" si="176"/>
        <v>-</v>
      </c>
    </row>
    <row r="1017" spans="1:6" ht="36" x14ac:dyDescent="0.2">
      <c r="A1017" s="69" t="s">
        <v>1830</v>
      </c>
      <c r="B1017" s="64" t="s">
        <v>1831</v>
      </c>
      <c r="C1017" s="301" t="s">
        <v>1832</v>
      </c>
      <c r="D1017" s="306">
        <v>0</v>
      </c>
      <c r="E1017" s="306"/>
      <c r="F1017" s="70" t="str">
        <f t="shared" si="176"/>
        <v>-</v>
      </c>
    </row>
    <row r="1018" spans="1:6" ht="12.75" customHeight="1" x14ac:dyDescent="0.2">
      <c r="A1018" s="69" t="s">
        <v>1833</v>
      </c>
      <c r="B1018" s="64" t="s">
        <v>3568</v>
      </c>
      <c r="C1018" s="301" t="s">
        <v>1833</v>
      </c>
      <c r="D1018" s="306">
        <v>0</v>
      </c>
      <c r="E1018" s="306"/>
      <c r="F1018" s="70" t="str">
        <f t="shared" si="176"/>
        <v>-</v>
      </c>
    </row>
    <row r="1019" spans="1:6" ht="24" x14ac:dyDescent="0.2">
      <c r="A1019" s="72">
        <v>26534</v>
      </c>
      <c r="B1019" s="73" t="s">
        <v>1834</v>
      </c>
      <c r="C1019" s="302" t="s">
        <v>1835</v>
      </c>
      <c r="D1019" s="307">
        <v>0</v>
      </c>
      <c r="E1019" s="307"/>
      <c r="F1019" s="74" t="str">
        <f t="shared" si="176"/>
        <v>-</v>
      </c>
    </row>
    <row r="1020" spans="1:6" ht="15" customHeight="1" x14ac:dyDescent="0.2">
      <c r="A1020" s="139"/>
      <c r="B1020" s="162"/>
      <c r="C1020" s="172"/>
      <c r="D1020" s="50"/>
      <c r="E1020" s="50"/>
      <c r="F1020" s="50"/>
    </row>
    <row r="1021" spans="1:6" ht="15" customHeight="1" x14ac:dyDescent="0.2">
      <c r="A1021" s="139"/>
      <c r="B1021" s="162"/>
      <c r="C1021" s="172"/>
      <c r="D1021" s="355"/>
      <c r="E1021" s="356"/>
      <c r="F1021" s="50"/>
    </row>
    <row r="1022" spans="1:6" ht="15" customHeight="1" x14ac:dyDescent="0.2">
      <c r="A1022" s="139"/>
      <c r="B1022" s="162"/>
      <c r="C1022" s="172"/>
      <c r="D1022" s="355"/>
      <c r="E1022" s="356"/>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6" man="1"/>
    <brk id="417" max="6" man="1"/>
    <brk id="640" max="6" man="1"/>
    <brk id="986"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X1044"/>
  <sheetViews>
    <sheetView showGridLines="0" zoomScaleNormal="100" workbookViewId="0"/>
  </sheetViews>
  <sheetFormatPr defaultColWidth="14.42578125" defaultRowHeight="15" customHeight="1" x14ac:dyDescent="0.2"/>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28" width="14.42578125" style="66" customWidth="1"/>
    <col min="29" max="16384" width="14.42578125" style="66"/>
  </cols>
  <sheetData>
    <row r="1" spans="1:24" s="45" customFormat="1" ht="44.25" customHeight="1" x14ac:dyDescent="0.2">
      <c r="A1" s="288" t="s">
        <v>38</v>
      </c>
      <c r="B1" s="240"/>
      <c r="C1" s="288" t="s">
        <v>28</v>
      </c>
      <c r="D1" s="290"/>
      <c r="E1" s="289" t="s">
        <v>39</v>
      </c>
      <c r="F1" s="291"/>
    </row>
    <row r="2" spans="1:24" ht="50.1" customHeight="1" x14ac:dyDescent="0.25">
      <c r="A2" s="363" t="s">
        <v>26</v>
      </c>
      <c r="B2" s="364"/>
      <c r="C2" s="364"/>
      <c r="D2" s="364"/>
      <c r="E2" s="364"/>
      <c r="F2" s="364"/>
      <c r="G2" s="65"/>
      <c r="H2" s="65"/>
      <c r="I2" s="65"/>
      <c r="J2" s="65"/>
      <c r="K2" s="65"/>
      <c r="L2" s="65"/>
      <c r="M2" s="65"/>
      <c r="N2" s="65"/>
      <c r="O2" s="65"/>
      <c r="P2" s="65"/>
      <c r="Q2" s="65"/>
      <c r="R2" s="65"/>
      <c r="S2" s="65"/>
      <c r="T2" s="65"/>
      <c r="U2" s="65"/>
      <c r="V2" s="65"/>
      <c r="W2" s="65"/>
    </row>
    <row r="3" spans="1:24" s="176" customFormat="1" ht="48" customHeight="1" x14ac:dyDescent="0.2">
      <c r="A3" s="220" t="s">
        <v>41</v>
      </c>
      <c r="B3" s="221" t="s">
        <v>34</v>
      </c>
      <c r="C3" s="222" t="s">
        <v>35</v>
      </c>
      <c r="D3" s="223" t="s">
        <v>1836</v>
      </c>
      <c r="E3" s="221" t="s">
        <v>1837</v>
      </c>
      <c r="F3" s="224" t="s">
        <v>44</v>
      </c>
    </row>
    <row r="4" spans="1:24" s="175" customFormat="1" ht="12" customHeight="1" x14ac:dyDescent="0.2">
      <c r="A4" s="214">
        <v>1</v>
      </c>
      <c r="B4" s="215">
        <v>2</v>
      </c>
      <c r="C4" s="216" t="s">
        <v>45</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6" t="s">
        <v>1838</v>
      </c>
      <c r="B5" s="367"/>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1839</v>
      </c>
      <c r="C6" s="281" t="s">
        <v>1840</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1841</v>
      </c>
      <c r="C7" s="133" t="s">
        <v>1842</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1843</v>
      </c>
      <c r="B8" s="64" t="s">
        <v>1844</v>
      </c>
      <c r="C8" s="133" t="s">
        <v>1843</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1845</v>
      </c>
      <c r="B9" s="64" t="s">
        <v>1846</v>
      </c>
      <c r="C9" s="133" t="s">
        <v>1845</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1847</v>
      </c>
      <c r="B10" s="64" t="s">
        <v>3183</v>
      </c>
      <c r="C10" s="133" t="s">
        <v>1847</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1848</v>
      </c>
      <c r="B11" s="64" t="s">
        <v>1849</v>
      </c>
      <c r="C11" s="133" t="s">
        <v>1848</v>
      </c>
      <c r="D11" s="191"/>
      <c r="E11" s="191"/>
      <c r="F11" s="70" t="str">
        <f t="shared" si="1"/>
        <v>-</v>
      </c>
      <c r="G11" s="65"/>
      <c r="H11" s="65"/>
      <c r="I11" s="65"/>
      <c r="J11" s="65"/>
      <c r="K11" s="65"/>
      <c r="L11" s="65"/>
      <c r="M11" s="65"/>
      <c r="N11" s="65"/>
      <c r="O11" s="65"/>
      <c r="P11" s="65"/>
      <c r="Q11" s="65"/>
      <c r="R11" s="65"/>
      <c r="S11" s="65"/>
      <c r="T11" s="65"/>
      <c r="U11" s="65"/>
      <c r="V11" s="65"/>
      <c r="W11" s="65"/>
    </row>
    <row r="12" spans="1:24" ht="24" x14ac:dyDescent="0.2">
      <c r="A12" s="69" t="s">
        <v>1850</v>
      </c>
      <c r="B12" s="64" t="s">
        <v>1851</v>
      </c>
      <c r="C12" s="133" t="s">
        <v>1850</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1852</v>
      </c>
      <c r="B13" s="64" t="s">
        <v>1853</v>
      </c>
      <c r="C13" s="133" t="s">
        <v>1852</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1854</v>
      </c>
      <c r="B14" s="64" t="s">
        <v>609</v>
      </c>
      <c r="C14" s="133" t="s">
        <v>1854</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1855</v>
      </c>
      <c r="B15" s="64" t="s">
        <v>611</v>
      </c>
      <c r="C15" s="133" t="s">
        <v>1855</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1856</v>
      </c>
      <c r="B16" s="64" t="s">
        <v>613</v>
      </c>
      <c r="C16" s="133" t="s">
        <v>1856</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1857</v>
      </c>
      <c r="B17" s="64" t="s">
        <v>615</v>
      </c>
      <c r="C17" s="133" t="s">
        <v>1857</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1858</v>
      </c>
      <c r="B18" s="64" t="s">
        <v>1859</v>
      </c>
      <c r="C18" s="133" t="s">
        <v>1858</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1860</v>
      </c>
      <c r="B19" s="64" t="s">
        <v>1861</v>
      </c>
      <c r="C19" s="133" t="s">
        <v>1860</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1862</v>
      </c>
      <c r="B20" s="64" t="s">
        <v>619</v>
      </c>
      <c r="C20" s="133" t="s">
        <v>1862</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1863</v>
      </c>
      <c r="B21" s="64" t="s">
        <v>711</v>
      </c>
      <c r="C21" s="133" t="s">
        <v>1863</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1864</v>
      </c>
      <c r="B22" s="64" t="s">
        <v>623</v>
      </c>
      <c r="C22" s="133" t="s">
        <v>1864</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1865</v>
      </c>
      <c r="B23" s="64" t="s">
        <v>625</v>
      </c>
      <c r="C23" s="133" t="s">
        <v>1865</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1866</v>
      </c>
      <c r="B24" s="64" t="s">
        <v>3462</v>
      </c>
      <c r="C24" s="133" t="s">
        <v>1866</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1867</v>
      </c>
      <c r="B25" s="64" t="s">
        <v>628</v>
      </c>
      <c r="C25" s="133" t="s">
        <v>1867</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1868</v>
      </c>
      <c r="B26" s="64" t="s">
        <v>630</v>
      </c>
      <c r="C26" s="133" t="s">
        <v>1868</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1869</v>
      </c>
      <c r="B27" s="64" t="s">
        <v>633</v>
      </c>
      <c r="C27" s="133" t="s">
        <v>1869</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1870</v>
      </c>
      <c r="B28" s="64" t="s">
        <v>1871</v>
      </c>
      <c r="C28" s="133" t="s">
        <v>1870</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1872</v>
      </c>
      <c r="B29" s="64" t="s">
        <v>1873</v>
      </c>
      <c r="C29" s="133" t="s">
        <v>1872</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1874</v>
      </c>
      <c r="B30" s="64" t="s">
        <v>636</v>
      </c>
      <c r="C30" s="133" t="s">
        <v>1874</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1875</v>
      </c>
      <c r="B31" s="64" t="s">
        <v>1876</v>
      </c>
      <c r="C31" s="133" t="s">
        <v>1875</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1877</v>
      </c>
      <c r="B32" s="64" t="s">
        <v>640</v>
      </c>
      <c r="C32" s="133" t="s">
        <v>1877</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1878</v>
      </c>
      <c r="B33" s="64" t="s">
        <v>642</v>
      </c>
      <c r="C33" s="133" t="s">
        <v>1878</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1879</v>
      </c>
      <c r="B34" s="64" t="s">
        <v>1880</v>
      </c>
      <c r="C34" s="133" t="s">
        <v>1879</v>
      </c>
      <c r="D34" s="191"/>
      <c r="E34" s="191"/>
      <c r="F34" s="70" t="str">
        <f t="shared" si="1"/>
        <v>-</v>
      </c>
      <c r="G34" s="65"/>
      <c r="H34" s="65"/>
      <c r="I34" s="65"/>
      <c r="J34" s="65"/>
      <c r="K34" s="65"/>
      <c r="L34" s="65"/>
      <c r="M34" s="65"/>
      <c r="N34" s="65"/>
      <c r="O34" s="65"/>
      <c r="P34" s="65"/>
      <c r="Q34" s="65"/>
      <c r="R34" s="65"/>
      <c r="S34" s="65"/>
      <c r="T34" s="65"/>
      <c r="U34" s="65"/>
      <c r="V34" s="65"/>
      <c r="W34" s="65"/>
    </row>
    <row r="35" spans="1:23" ht="24" x14ac:dyDescent="0.2">
      <c r="A35" s="71" t="s">
        <v>1881</v>
      </c>
      <c r="B35" s="64" t="s">
        <v>1882</v>
      </c>
      <c r="C35" s="133" t="s">
        <v>1881</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1883</v>
      </c>
      <c r="B36" s="64" t="s">
        <v>727</v>
      </c>
      <c r="C36" s="133" t="s">
        <v>1883</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1884</v>
      </c>
      <c r="B37" s="64" t="s">
        <v>648</v>
      </c>
      <c r="C37" s="133" t="s">
        <v>1884</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1885</v>
      </c>
      <c r="B38" s="64" t="s">
        <v>650</v>
      </c>
      <c r="C38" s="133" t="s">
        <v>1885</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1886</v>
      </c>
      <c r="B39" s="64" t="s">
        <v>652</v>
      </c>
      <c r="C39" s="133" t="s">
        <v>1886</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1887</v>
      </c>
      <c r="B40" s="64" t="s">
        <v>1888</v>
      </c>
      <c r="C40" s="133" t="s">
        <v>1887</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1889</v>
      </c>
      <c r="B41" s="64" t="s">
        <v>1890</v>
      </c>
      <c r="C41" s="133" t="s">
        <v>1889</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1891</v>
      </c>
      <c r="B42" s="64" t="s">
        <v>656</v>
      </c>
      <c r="C42" s="133" t="s">
        <v>1891</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1892</v>
      </c>
      <c r="B43" s="64" t="s">
        <v>658</v>
      </c>
      <c r="C43" s="133" t="s">
        <v>1892</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1893</v>
      </c>
      <c r="B44" s="64" t="s">
        <v>1894</v>
      </c>
      <c r="C44" s="133" t="s">
        <v>1893</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1895</v>
      </c>
      <c r="B45" s="64" t="s">
        <v>1896</v>
      </c>
      <c r="C45" s="133" t="s">
        <v>1895</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1897</v>
      </c>
      <c r="B46" s="64" t="s">
        <v>662</v>
      </c>
      <c r="C46" s="133" t="s">
        <v>1897</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1898</v>
      </c>
      <c r="B47" s="64" t="s">
        <v>1899</v>
      </c>
      <c r="C47" s="133" t="s">
        <v>1898</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1900</v>
      </c>
      <c r="B48" s="64" t="s">
        <v>666</v>
      </c>
      <c r="C48" s="133" t="s">
        <v>1900</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1901</v>
      </c>
      <c r="B49" s="64" t="s">
        <v>668</v>
      </c>
      <c r="C49" s="133" t="s">
        <v>1901</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1902</v>
      </c>
      <c r="B50" s="64" t="s">
        <v>1903</v>
      </c>
      <c r="C50" s="133" t="s">
        <v>1902</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1904</v>
      </c>
      <c r="B51" s="64" t="s">
        <v>1905</v>
      </c>
      <c r="C51" s="133" t="s">
        <v>1904</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1906</v>
      </c>
      <c r="B52" s="64" t="s">
        <v>3618</v>
      </c>
      <c r="C52" s="133" t="s">
        <v>1906</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1907</v>
      </c>
      <c r="B53" s="64" t="s">
        <v>3615</v>
      </c>
      <c r="C53" s="133" t="s">
        <v>1907</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1908</v>
      </c>
      <c r="B54" s="64" t="s">
        <v>3616</v>
      </c>
      <c r="C54" s="133" t="s">
        <v>1908</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1909</v>
      </c>
      <c r="B55" s="64" t="s">
        <v>3617</v>
      </c>
      <c r="C55" s="133" t="s">
        <v>1909</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1910</v>
      </c>
      <c r="B56" s="64" t="s">
        <v>1911</v>
      </c>
      <c r="C56" s="133" t="s">
        <v>1910</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1912</v>
      </c>
      <c r="B57" s="64" t="s">
        <v>1913</v>
      </c>
      <c r="C57" s="133" t="s">
        <v>1912</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1914</v>
      </c>
      <c r="B58" s="64" t="s">
        <v>1915</v>
      </c>
      <c r="C58" s="133" t="s">
        <v>1914</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1916</v>
      </c>
      <c r="B59" s="64" t="s">
        <v>1917</v>
      </c>
      <c r="C59" s="133" t="s">
        <v>1916</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1918</v>
      </c>
      <c r="B60" s="64" t="s">
        <v>1919</v>
      </c>
      <c r="C60" s="133" t="s">
        <v>1918</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1920</v>
      </c>
      <c r="B61" s="64" t="s">
        <v>1921</v>
      </c>
      <c r="C61" s="133" t="s">
        <v>1920</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1922</v>
      </c>
      <c r="B62" s="64" t="s">
        <v>1923</v>
      </c>
      <c r="C62" s="133" t="s">
        <v>1922</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1924</v>
      </c>
      <c r="B63" s="64" t="s">
        <v>3614</v>
      </c>
      <c r="C63" s="133" t="s">
        <v>1924</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1925</v>
      </c>
      <c r="B64" s="64" t="s">
        <v>1926</v>
      </c>
      <c r="C64" s="133" t="s">
        <v>1925</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1927</v>
      </c>
      <c r="B65" s="64" t="s">
        <v>3612</v>
      </c>
      <c r="C65" s="133" t="s">
        <v>1927</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1928</v>
      </c>
      <c r="B66" s="64" t="s">
        <v>1929</v>
      </c>
      <c r="C66" s="133" t="s">
        <v>1928</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1930</v>
      </c>
      <c r="B67" s="64" t="s">
        <v>3613</v>
      </c>
      <c r="C67" s="133" t="s">
        <v>1930</v>
      </c>
      <c r="D67" s="191"/>
      <c r="E67" s="191"/>
      <c r="F67" s="70" t="str">
        <f t="shared" si="1"/>
        <v>-</v>
      </c>
      <c r="G67" s="65"/>
      <c r="H67" s="65"/>
      <c r="I67" s="65"/>
      <c r="J67" s="65"/>
      <c r="K67" s="65"/>
      <c r="L67" s="65"/>
      <c r="M67" s="65"/>
      <c r="N67" s="65"/>
      <c r="O67" s="65"/>
      <c r="P67" s="65"/>
      <c r="Q67" s="65"/>
      <c r="R67" s="65"/>
      <c r="S67" s="65"/>
      <c r="T67" s="65"/>
      <c r="U67" s="65"/>
      <c r="V67" s="65"/>
      <c r="W67" s="65"/>
    </row>
    <row r="68" spans="1:23" ht="24" x14ac:dyDescent="0.2">
      <c r="A68" s="69" t="s">
        <v>2477</v>
      </c>
      <c r="B68" s="64" t="s">
        <v>3184</v>
      </c>
      <c r="C68" s="133" t="s">
        <v>2477</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1931</v>
      </c>
      <c r="B69" s="64" t="s">
        <v>1932</v>
      </c>
      <c r="C69" s="133" t="s">
        <v>1931</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29</v>
      </c>
      <c r="B70" s="64" t="s">
        <v>1933</v>
      </c>
      <c r="C70" s="133" t="s">
        <v>29</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1934</v>
      </c>
      <c r="B71" s="64" t="s">
        <v>1935</v>
      </c>
      <c r="C71" s="133" t="s">
        <v>1934</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1936</v>
      </c>
      <c r="B72" s="64" t="s">
        <v>1937</v>
      </c>
      <c r="C72" s="133" t="s">
        <v>1936</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1938</v>
      </c>
      <c r="B73" s="64" t="s">
        <v>1939</v>
      </c>
      <c r="C73" s="133" t="s">
        <v>1938</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1940</v>
      </c>
      <c r="B74" s="64" t="s">
        <v>1941</v>
      </c>
      <c r="C74" s="133" t="s">
        <v>1940</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1942</v>
      </c>
      <c r="B75" s="64" t="s">
        <v>1943</v>
      </c>
      <c r="C75" s="133" t="s">
        <v>1942</v>
      </c>
      <c r="D75" s="191"/>
      <c r="E75" s="191"/>
      <c r="F75" s="70" t="str">
        <f t="shared" si="1"/>
        <v>-</v>
      </c>
      <c r="G75" s="65"/>
      <c r="H75" s="65"/>
      <c r="I75" s="65"/>
      <c r="J75" s="65"/>
      <c r="K75" s="65"/>
      <c r="L75" s="65"/>
      <c r="M75" s="65"/>
      <c r="N75" s="65"/>
      <c r="O75" s="65"/>
      <c r="P75" s="65"/>
      <c r="Q75" s="65"/>
      <c r="R75" s="65"/>
      <c r="S75" s="65"/>
      <c r="T75" s="65"/>
      <c r="U75" s="65"/>
      <c r="V75" s="65"/>
      <c r="W75" s="65"/>
    </row>
    <row r="76" spans="1:23" ht="24" x14ac:dyDescent="0.2">
      <c r="A76" s="69" t="s">
        <v>1944</v>
      </c>
      <c r="B76" s="64" t="s">
        <v>3611</v>
      </c>
      <c r="C76" s="133" t="s">
        <v>1944</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3185</v>
      </c>
      <c r="B77" s="64" t="s">
        <v>3188</v>
      </c>
      <c r="C77" s="133" t="s">
        <v>3185</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3186</v>
      </c>
      <c r="B78" s="64" t="s">
        <v>3189</v>
      </c>
      <c r="C78" s="133" t="s">
        <v>3186</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3187</v>
      </c>
      <c r="B79" s="64" t="s">
        <v>3190</v>
      </c>
      <c r="C79" s="133" t="s">
        <v>3187</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1945</v>
      </c>
      <c r="B80" s="64" t="s">
        <v>1946</v>
      </c>
      <c r="C80" s="133" t="s">
        <v>1945</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1947</v>
      </c>
      <c r="B81" s="64" t="s">
        <v>1948</v>
      </c>
      <c r="C81" s="133" t="s">
        <v>1947</v>
      </c>
      <c r="D81" s="191"/>
      <c r="E81" s="191"/>
      <c r="F81" s="70" t="str">
        <f t="shared" si="1"/>
        <v>-</v>
      </c>
      <c r="G81" s="65"/>
      <c r="H81" s="65"/>
      <c r="I81" s="65"/>
      <c r="J81" s="65"/>
      <c r="K81" s="65"/>
      <c r="L81" s="65"/>
      <c r="M81" s="65"/>
      <c r="N81" s="65"/>
      <c r="O81" s="65"/>
      <c r="P81" s="65"/>
      <c r="Q81" s="65"/>
      <c r="R81" s="65"/>
      <c r="S81" s="65"/>
      <c r="T81" s="65"/>
      <c r="U81" s="65"/>
      <c r="V81" s="65"/>
      <c r="W81" s="65"/>
    </row>
    <row r="82" spans="1:23" ht="24" x14ac:dyDescent="0.2">
      <c r="A82" s="69" t="s">
        <v>1949</v>
      </c>
      <c r="B82" s="64" t="s">
        <v>3610</v>
      </c>
      <c r="C82" s="133" t="s">
        <v>1949</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1950</v>
      </c>
      <c r="B83" s="64" t="s">
        <v>3463</v>
      </c>
      <c r="C83" s="133" t="s">
        <v>1950</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1951</v>
      </c>
      <c r="B84" s="64" t="s">
        <v>1952</v>
      </c>
      <c r="C84" s="133" t="s">
        <v>1951</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1953</v>
      </c>
      <c r="B85" s="64" t="s">
        <v>1954</v>
      </c>
      <c r="C85" s="133" t="s">
        <v>1953</v>
      </c>
      <c r="D85" s="191"/>
      <c r="E85" s="191"/>
      <c r="F85" s="70" t="str">
        <f t="shared" si="1"/>
        <v>-</v>
      </c>
      <c r="G85" s="65"/>
      <c r="H85" s="65"/>
      <c r="I85" s="65"/>
      <c r="J85" s="65"/>
      <c r="K85" s="65"/>
      <c r="L85" s="65"/>
      <c r="M85" s="65"/>
      <c r="N85" s="65"/>
      <c r="O85" s="65"/>
      <c r="P85" s="65"/>
      <c r="Q85" s="65"/>
      <c r="R85" s="65"/>
      <c r="S85" s="65"/>
      <c r="T85" s="65"/>
      <c r="U85" s="65"/>
      <c r="V85" s="65"/>
      <c r="W85" s="65"/>
    </row>
    <row r="86" spans="1:23" ht="24" x14ac:dyDescent="0.2">
      <c r="A86" s="69" t="s">
        <v>1955</v>
      </c>
      <c r="B86" s="64" t="s">
        <v>1956</v>
      </c>
      <c r="C86" s="133" t="s">
        <v>1955</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1957</v>
      </c>
      <c r="B87" s="64" t="s">
        <v>1958</v>
      </c>
      <c r="C87" s="133" t="s">
        <v>1957</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1959</v>
      </c>
      <c r="B88" s="64" t="s">
        <v>1960</v>
      </c>
      <c r="C88" s="133" t="s">
        <v>1959</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x14ac:dyDescent="0.2">
      <c r="A89" s="69"/>
      <c r="B89" s="64" t="s">
        <v>1961</v>
      </c>
      <c r="C89" s="133" t="s">
        <v>1962</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1963</v>
      </c>
      <c r="B90" s="64" t="s">
        <v>1964</v>
      </c>
      <c r="C90" s="133" t="s">
        <v>1963</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1965</v>
      </c>
      <c r="B91" s="64" t="s">
        <v>1966</v>
      </c>
      <c r="C91" s="133" t="s">
        <v>1965</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1967</v>
      </c>
      <c r="B92" s="64" t="s">
        <v>1968</v>
      </c>
      <c r="C92" s="133" t="s">
        <v>1967</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1969</v>
      </c>
      <c r="B93" s="64" t="s">
        <v>1970</v>
      </c>
      <c r="C93" s="133" t="s">
        <v>1969</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1971</v>
      </c>
      <c r="B94" s="64" t="s">
        <v>1972</v>
      </c>
      <c r="C94" s="133" t="s">
        <v>1971</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1973</v>
      </c>
      <c r="B95" s="64" t="s">
        <v>1974</v>
      </c>
      <c r="C95" s="133" t="s">
        <v>1973</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1975</v>
      </c>
      <c r="B96" s="64" t="s">
        <v>1976</v>
      </c>
      <c r="C96" s="133" t="s">
        <v>1975</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1977</v>
      </c>
      <c r="B97" s="64" t="s">
        <v>1978</v>
      </c>
      <c r="C97" s="133" t="s">
        <v>1977</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1979</v>
      </c>
      <c r="B98" s="64" t="s">
        <v>1980</v>
      </c>
      <c r="C98" s="133" t="s">
        <v>1979</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1981</v>
      </c>
      <c r="B99" s="64" t="s">
        <v>1982</v>
      </c>
      <c r="C99" s="133" t="s">
        <v>1981</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1983</v>
      </c>
      <c r="B100" s="64" t="s">
        <v>1984</v>
      </c>
      <c r="C100" s="133" t="s">
        <v>1983</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1985</v>
      </c>
      <c r="B101" s="64" t="s">
        <v>1986</v>
      </c>
      <c r="C101" s="133" t="s">
        <v>1985</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1987</v>
      </c>
      <c r="B102" s="64" t="s">
        <v>1988</v>
      </c>
      <c r="C102" s="133" t="s">
        <v>1987</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1989</v>
      </c>
      <c r="B103" s="64" t="s">
        <v>1990</v>
      </c>
      <c r="C103" s="133" t="s">
        <v>1989</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1991</v>
      </c>
      <c r="B104" s="64" t="s">
        <v>1992</v>
      </c>
      <c r="C104" s="133" t="s">
        <v>1991</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1993</v>
      </c>
      <c r="B105" s="64" t="s">
        <v>1994</v>
      </c>
      <c r="C105" s="133" t="s">
        <v>1993</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1995</v>
      </c>
      <c r="B106" s="64" t="s">
        <v>3609</v>
      </c>
      <c r="C106" s="133" t="s">
        <v>1995</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x14ac:dyDescent="0.2">
      <c r="A107" s="69"/>
      <c r="B107" s="64" t="s">
        <v>1996</v>
      </c>
      <c r="C107" s="133" t="s">
        <v>1997</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1998</v>
      </c>
      <c r="B108" s="64" t="s">
        <v>1999</v>
      </c>
      <c r="C108" s="133" t="s">
        <v>1998</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2000</v>
      </c>
      <c r="B109" s="64" t="s">
        <v>2001</v>
      </c>
      <c r="C109" s="133" t="s">
        <v>2000</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2002</v>
      </c>
      <c r="B110" s="64" t="s">
        <v>2003</v>
      </c>
      <c r="C110" s="133" t="s">
        <v>2002</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2004</v>
      </c>
      <c r="B111" s="64" t="s">
        <v>2005</v>
      </c>
      <c r="C111" s="133" t="s">
        <v>2004</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2006</v>
      </c>
      <c r="B112" s="64" t="s">
        <v>2007</v>
      </c>
      <c r="C112" s="133" t="s">
        <v>2006</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2008</v>
      </c>
      <c r="B113" s="64" t="s">
        <v>2009</v>
      </c>
      <c r="C113" s="133" t="s">
        <v>2008</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2010</v>
      </c>
      <c r="B114" s="64" t="s">
        <v>2011</v>
      </c>
      <c r="C114" s="133" t="s">
        <v>2010</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2012</v>
      </c>
      <c r="B115" s="64" t="s">
        <v>2013</v>
      </c>
      <c r="C115" s="133" t="s">
        <v>2012</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2014</v>
      </c>
      <c r="B116" s="64" t="s">
        <v>2015</v>
      </c>
      <c r="C116" s="133" t="s">
        <v>2014</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2016</v>
      </c>
      <c r="B117" s="64" t="s">
        <v>2017</v>
      </c>
      <c r="C117" s="133" t="s">
        <v>2016</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2018</v>
      </c>
      <c r="B118" s="64" t="s">
        <v>3607</v>
      </c>
      <c r="C118" s="133" t="s">
        <v>2018</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2019</v>
      </c>
      <c r="B119" s="64" t="s">
        <v>3608</v>
      </c>
      <c r="C119" s="133" t="s">
        <v>2019</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2020</v>
      </c>
      <c r="C120" s="133" t="s">
        <v>2021</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2022</v>
      </c>
      <c r="B121" s="64" t="s">
        <v>2023</v>
      </c>
      <c r="C121" s="133" t="s">
        <v>2022</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2024</v>
      </c>
      <c r="B122" s="64" t="s">
        <v>2025</v>
      </c>
      <c r="C122" s="133" t="s">
        <v>2024</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2026</v>
      </c>
      <c r="B123" s="64" t="s">
        <v>2027</v>
      </c>
      <c r="C123" s="133" t="s">
        <v>2026</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2028</v>
      </c>
      <c r="B124" s="64" t="s">
        <v>2029</v>
      </c>
      <c r="C124" s="133" t="s">
        <v>2028</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2030</v>
      </c>
      <c r="B125" s="64" t="s">
        <v>2031</v>
      </c>
      <c r="C125" s="133" t="s">
        <v>2030</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2032</v>
      </c>
      <c r="B126" s="64" t="s">
        <v>2033</v>
      </c>
      <c r="C126" s="133" t="s">
        <v>2032</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2034</v>
      </c>
      <c r="C127" s="133" t="s">
        <v>2035</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2036</v>
      </c>
      <c r="B128" s="64" t="s">
        <v>2023</v>
      </c>
      <c r="C128" s="133" t="s">
        <v>2036</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2037</v>
      </c>
      <c r="B129" s="64" t="s">
        <v>2025</v>
      </c>
      <c r="C129" s="133" t="s">
        <v>2037</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2038</v>
      </c>
      <c r="B130" s="64" t="s">
        <v>2027</v>
      </c>
      <c r="C130" s="133" t="s">
        <v>2038</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2039</v>
      </c>
      <c r="B131" s="64" t="s">
        <v>2029</v>
      </c>
      <c r="C131" s="133" t="s">
        <v>2039</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2040</v>
      </c>
      <c r="B132" s="64" t="s">
        <v>2031</v>
      </c>
      <c r="C132" s="133" t="s">
        <v>2040</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2041</v>
      </c>
      <c r="B133" s="64" t="s">
        <v>2033</v>
      </c>
      <c r="C133" s="133" t="s">
        <v>2041</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2042</v>
      </c>
      <c r="B134" s="64" t="s">
        <v>2043</v>
      </c>
      <c r="C134" s="133" t="s">
        <v>2042</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2044</v>
      </c>
      <c r="B135" s="64" t="s">
        <v>3606</v>
      </c>
      <c r="C135" s="133" t="s">
        <v>2044</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x14ac:dyDescent="0.2">
      <c r="A136" s="69"/>
      <c r="B136" s="64" t="s">
        <v>2045</v>
      </c>
      <c r="C136" s="133" t="s">
        <v>2046</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2047</v>
      </c>
      <c r="B137" s="64" t="s">
        <v>886</v>
      </c>
      <c r="C137" s="133" t="s">
        <v>2047</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2048</v>
      </c>
      <c r="B138" s="64" t="s">
        <v>888</v>
      </c>
      <c r="C138" s="133" t="s">
        <v>2048</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2049</v>
      </c>
      <c r="B139" s="64" t="s">
        <v>890</v>
      </c>
      <c r="C139" s="133" t="s">
        <v>2049</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2050</v>
      </c>
      <c r="B140" s="64" t="s">
        <v>1086</v>
      </c>
      <c r="C140" s="133" t="s">
        <v>2050</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x14ac:dyDescent="0.2">
      <c r="A141" s="69" t="s">
        <v>2051</v>
      </c>
      <c r="B141" s="181" t="s">
        <v>1089</v>
      </c>
      <c r="C141" s="133" t="s">
        <v>2051</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2052</v>
      </c>
      <c r="B142" s="64" t="s">
        <v>1094</v>
      </c>
      <c r="C142" s="133" t="s">
        <v>2052</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2053</v>
      </c>
      <c r="C143" s="133" t="s">
        <v>2054</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2055</v>
      </c>
      <c r="B144" s="64" t="s">
        <v>1091</v>
      </c>
      <c r="C144" s="133" t="s">
        <v>2055</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2056</v>
      </c>
      <c r="B145" s="64" t="s">
        <v>903</v>
      </c>
      <c r="C145" s="133" t="s">
        <v>2056</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2057</v>
      </c>
      <c r="B146" s="64" t="s">
        <v>2058</v>
      </c>
      <c r="C146" s="133" t="s">
        <v>2057</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2059</v>
      </c>
      <c r="B147" s="64" t="s">
        <v>2060</v>
      </c>
      <c r="C147" s="133" t="s">
        <v>2059</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2061</v>
      </c>
      <c r="B148" s="64" t="s">
        <v>2062</v>
      </c>
      <c r="C148" s="133" t="s">
        <v>2061</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2063</v>
      </c>
      <c r="B149" s="64" t="s">
        <v>2064</v>
      </c>
      <c r="C149" s="133" t="s">
        <v>2063</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x14ac:dyDescent="0.2">
      <c r="A150" s="69" t="s">
        <v>2065</v>
      </c>
      <c r="B150" s="64" t="s">
        <v>2066</v>
      </c>
      <c r="C150" s="133" t="s">
        <v>2065</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2067</v>
      </c>
      <c r="B151" s="64" t="s">
        <v>2068</v>
      </c>
      <c r="C151" s="133" t="s">
        <v>2067</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2069</v>
      </c>
      <c r="B152" s="64" t="s">
        <v>2070</v>
      </c>
      <c r="C152" s="133" t="s">
        <v>2069</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x14ac:dyDescent="0.2">
      <c r="A153" s="69" t="s">
        <v>2071</v>
      </c>
      <c r="B153" s="64" t="s">
        <v>3604</v>
      </c>
      <c r="C153" s="133" t="s">
        <v>2071</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2072</v>
      </c>
      <c r="B154" s="64" t="s">
        <v>2073</v>
      </c>
      <c r="C154" s="133" t="s">
        <v>2072</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x14ac:dyDescent="0.2">
      <c r="A155" s="69" t="s">
        <v>2074</v>
      </c>
      <c r="B155" s="64" t="s">
        <v>3464</v>
      </c>
      <c r="C155" s="133" t="s">
        <v>2074</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x14ac:dyDescent="0.2">
      <c r="A156" s="69" t="s">
        <v>2075</v>
      </c>
      <c r="B156" s="64" t="s">
        <v>2076</v>
      </c>
      <c r="C156" s="133" t="s">
        <v>2075</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x14ac:dyDescent="0.2">
      <c r="A157" s="69" t="s">
        <v>2077</v>
      </c>
      <c r="B157" s="64" t="s">
        <v>3605</v>
      </c>
      <c r="C157" s="133" t="s">
        <v>2077</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2078</v>
      </c>
      <c r="B158" s="64" t="s">
        <v>3465</v>
      </c>
      <c r="C158" s="133" t="s">
        <v>2078</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2079</v>
      </c>
      <c r="B159" s="64" t="s">
        <v>2080</v>
      </c>
      <c r="C159" s="133" t="s">
        <v>2079</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x14ac:dyDescent="0.2">
      <c r="A160" s="69" t="s">
        <v>2081</v>
      </c>
      <c r="B160" s="181" t="s">
        <v>2082</v>
      </c>
      <c r="C160" s="133" t="s">
        <v>2081</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x14ac:dyDescent="0.2">
      <c r="A161" s="69" t="s">
        <v>2083</v>
      </c>
      <c r="B161" s="64" t="s">
        <v>2084</v>
      </c>
      <c r="C161" s="133" t="s">
        <v>2083</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x14ac:dyDescent="0.2">
      <c r="A162" s="69" t="s">
        <v>2085</v>
      </c>
      <c r="B162" s="64" t="s">
        <v>2086</v>
      </c>
      <c r="C162" s="133" t="s">
        <v>2085</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2087</v>
      </c>
      <c r="B163" s="64" t="s">
        <v>2088</v>
      </c>
      <c r="C163" s="133" t="s">
        <v>2087</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2089</v>
      </c>
      <c r="B164" s="64" t="s">
        <v>2090</v>
      </c>
      <c r="C164" s="133" t="s">
        <v>2089</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2091</v>
      </c>
      <c r="B165" s="64" t="s">
        <v>2092</v>
      </c>
      <c r="C165" s="133" t="s">
        <v>2091</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2093</v>
      </c>
      <c r="B166" s="64" t="s">
        <v>2094</v>
      </c>
      <c r="C166" s="133" t="s">
        <v>2093</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2095</v>
      </c>
      <c r="B167" s="64" t="s">
        <v>2096</v>
      </c>
      <c r="C167" s="133" t="s">
        <v>2095</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2097</v>
      </c>
      <c r="B168" s="64" t="s">
        <v>2098</v>
      </c>
      <c r="C168" s="133" t="s">
        <v>2097</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2099</v>
      </c>
      <c r="B169" s="64" t="s">
        <v>2100</v>
      </c>
      <c r="C169" s="133" t="s">
        <v>2099</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2101</v>
      </c>
      <c r="B170" s="64" t="s">
        <v>2102</v>
      </c>
      <c r="C170" s="133" t="s">
        <v>2101</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x14ac:dyDescent="0.2">
      <c r="A171" s="69" t="s">
        <v>1203</v>
      </c>
      <c r="B171" s="64" t="s">
        <v>3587</v>
      </c>
      <c r="C171" s="133" t="s">
        <v>1203</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2103</v>
      </c>
      <c r="B172" s="64" t="s">
        <v>2104</v>
      </c>
      <c r="C172" s="133" t="s">
        <v>2103</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2105</v>
      </c>
      <c r="B173" s="64" t="s">
        <v>2106</v>
      </c>
      <c r="C173" s="133" t="s">
        <v>2105</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2107</v>
      </c>
      <c r="B174" s="64" t="s">
        <v>2108</v>
      </c>
      <c r="C174" s="133" t="s">
        <v>2107</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1" t="s">
        <v>2109</v>
      </c>
      <c r="B175" s="362"/>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2110</v>
      </c>
      <c r="C176" s="133" t="s">
        <v>2111</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2112</v>
      </c>
      <c r="B177" s="64" t="s">
        <v>3602</v>
      </c>
      <c r="C177" s="133" t="s">
        <v>2112</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2113</v>
      </c>
      <c r="B178" s="64" t="s">
        <v>3603</v>
      </c>
      <c r="C178" s="133" t="s">
        <v>2113</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2114</v>
      </c>
      <c r="B179" s="64" t="s">
        <v>2115</v>
      </c>
      <c r="C179" s="133" t="s">
        <v>2114</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2116</v>
      </c>
      <c r="B180" s="64" t="s">
        <v>2117</v>
      </c>
      <c r="C180" s="133" t="s">
        <v>2116</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2118</v>
      </c>
      <c r="B181" s="64" t="s">
        <v>2119</v>
      </c>
      <c r="C181" s="133" t="s">
        <v>2118</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2120</v>
      </c>
      <c r="B182" s="64" t="s">
        <v>3586</v>
      </c>
      <c r="C182" s="133" t="s">
        <v>2120</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2121</v>
      </c>
      <c r="B183" s="64" t="s">
        <v>2122</v>
      </c>
      <c r="C183" s="133" t="s">
        <v>2121</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2123</v>
      </c>
      <c r="B184" s="64" t="s">
        <v>2124</v>
      </c>
      <c r="C184" s="133" t="s">
        <v>2123</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2125</v>
      </c>
      <c r="B185" s="64" t="s">
        <v>2126</v>
      </c>
      <c r="C185" s="133" t="s">
        <v>2125</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x14ac:dyDescent="0.2">
      <c r="A186" s="69" t="s">
        <v>2127</v>
      </c>
      <c r="B186" s="64" t="s">
        <v>3601</v>
      </c>
      <c r="C186" s="133" t="s">
        <v>2127</v>
      </c>
      <c r="D186" s="78">
        <f>SUM(D187:D193)</f>
        <v>0</v>
      </c>
      <c r="E186" s="78">
        <f>SUM(E187:E193)</f>
        <v>0</v>
      </c>
      <c r="F186" s="70" t="str">
        <f t="shared" ref="F186" si="29">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3271</v>
      </c>
      <c r="B187" s="64" t="s">
        <v>3270</v>
      </c>
      <c r="C187" s="133" t="s">
        <v>3271</v>
      </c>
      <c r="D187" s="191"/>
      <c r="E187" s="191"/>
      <c r="F187" s="70" t="str">
        <f t="shared" ref="F187:F193" si="30">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x14ac:dyDescent="0.2">
      <c r="A188" s="69" t="s">
        <v>3272</v>
      </c>
      <c r="B188" s="64" t="s">
        <v>3277</v>
      </c>
      <c r="C188" s="133" t="s">
        <v>3272</v>
      </c>
      <c r="D188" s="191"/>
      <c r="E188" s="191"/>
      <c r="F188" s="70" t="str">
        <f t="shared" si="30"/>
        <v>-</v>
      </c>
      <c r="G188" s="65"/>
      <c r="H188" s="65"/>
      <c r="I188" s="65"/>
      <c r="J188" s="65"/>
      <c r="K188" s="65"/>
      <c r="L188" s="65"/>
      <c r="M188" s="65"/>
      <c r="N188" s="65"/>
      <c r="O188" s="65"/>
      <c r="P188" s="65"/>
      <c r="Q188" s="65"/>
      <c r="R188" s="65"/>
      <c r="S188" s="65"/>
      <c r="T188" s="65"/>
      <c r="U188" s="65"/>
      <c r="V188" s="65"/>
      <c r="W188" s="65"/>
    </row>
    <row r="189" spans="1:23" ht="12" x14ac:dyDescent="0.2">
      <c r="A189" s="69" t="s">
        <v>3273</v>
      </c>
      <c r="B189" s="64" t="s">
        <v>3281</v>
      </c>
      <c r="C189" s="133" t="s">
        <v>3273</v>
      </c>
      <c r="D189" s="191"/>
      <c r="E189" s="191"/>
      <c r="F189" s="70" t="str">
        <f t="shared" si="30"/>
        <v>-</v>
      </c>
      <c r="G189" s="65"/>
      <c r="H189" s="65"/>
      <c r="I189" s="65"/>
      <c r="J189" s="65"/>
      <c r="K189" s="65"/>
      <c r="L189" s="65"/>
      <c r="M189" s="65"/>
      <c r="N189" s="65"/>
      <c r="O189" s="65"/>
      <c r="P189" s="65"/>
      <c r="Q189" s="65"/>
      <c r="R189" s="65"/>
      <c r="S189" s="65"/>
      <c r="T189" s="65"/>
      <c r="U189" s="65"/>
      <c r="V189" s="65"/>
      <c r="W189" s="65"/>
    </row>
    <row r="190" spans="1:23" ht="12" x14ac:dyDescent="0.2">
      <c r="A190" s="69" t="s">
        <v>3274</v>
      </c>
      <c r="B190" s="64" t="s">
        <v>3278</v>
      </c>
      <c r="C190" s="133" t="s">
        <v>3274</v>
      </c>
      <c r="D190" s="191"/>
      <c r="E190" s="191"/>
      <c r="F190" s="70" t="str">
        <f t="shared" si="30"/>
        <v>-</v>
      </c>
      <c r="G190" s="65"/>
      <c r="H190" s="65"/>
      <c r="I190" s="65"/>
      <c r="J190" s="65"/>
      <c r="K190" s="65"/>
      <c r="L190" s="65"/>
      <c r="M190" s="65"/>
      <c r="N190" s="65"/>
      <c r="O190" s="65"/>
      <c r="P190" s="65"/>
      <c r="Q190" s="65"/>
      <c r="R190" s="65"/>
      <c r="S190" s="65"/>
      <c r="T190" s="65"/>
      <c r="U190" s="65"/>
      <c r="V190" s="65"/>
      <c r="W190" s="65"/>
    </row>
    <row r="191" spans="1:23" ht="24" x14ac:dyDescent="0.2">
      <c r="A191" s="69" t="s">
        <v>3275</v>
      </c>
      <c r="B191" s="64" t="s">
        <v>3279</v>
      </c>
      <c r="C191" s="133" t="s">
        <v>3275</v>
      </c>
      <c r="D191" s="191"/>
      <c r="E191" s="191"/>
      <c r="F191" s="70" t="str">
        <f t="shared" si="30"/>
        <v>-</v>
      </c>
      <c r="G191" s="65"/>
      <c r="H191" s="65"/>
      <c r="I191" s="65"/>
      <c r="J191" s="65"/>
      <c r="K191" s="65"/>
      <c r="L191" s="65"/>
      <c r="M191" s="65"/>
      <c r="N191" s="65"/>
      <c r="O191" s="65"/>
      <c r="P191" s="65"/>
      <c r="Q191" s="65"/>
      <c r="R191" s="65"/>
      <c r="S191" s="65"/>
      <c r="T191" s="65"/>
      <c r="U191" s="65"/>
      <c r="V191" s="65"/>
      <c r="W191" s="65"/>
    </row>
    <row r="192" spans="1:23" ht="24" x14ac:dyDescent="0.2">
      <c r="A192" s="69" t="s">
        <v>3276</v>
      </c>
      <c r="B192" s="64" t="s">
        <v>3282</v>
      </c>
      <c r="C192" s="133" t="s">
        <v>3276</v>
      </c>
      <c r="D192" s="191"/>
      <c r="E192" s="191"/>
      <c r="F192" s="70" t="str">
        <f t="shared" si="30"/>
        <v>-</v>
      </c>
      <c r="G192" s="65"/>
      <c r="H192" s="65"/>
      <c r="I192" s="65"/>
      <c r="J192" s="65"/>
      <c r="K192" s="65"/>
      <c r="L192" s="65"/>
      <c r="M192" s="65"/>
      <c r="N192" s="65"/>
      <c r="O192" s="65"/>
      <c r="P192" s="65"/>
      <c r="Q192" s="65"/>
      <c r="R192" s="65"/>
      <c r="S192" s="65"/>
      <c r="T192" s="65"/>
      <c r="U192" s="65"/>
      <c r="V192" s="65"/>
      <c r="W192" s="65"/>
    </row>
    <row r="193" spans="1:23" ht="12" x14ac:dyDescent="0.2">
      <c r="A193" s="69" t="s">
        <v>3280</v>
      </c>
      <c r="B193" s="64" t="s">
        <v>3283</v>
      </c>
      <c r="C193" s="133" t="s">
        <v>3280</v>
      </c>
      <c r="D193" s="191"/>
      <c r="E193" s="191"/>
      <c r="F193" s="70" t="str">
        <f t="shared" si="30"/>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2128</v>
      </c>
      <c r="B194" s="64" t="s">
        <v>2129</v>
      </c>
      <c r="C194" s="133" t="s">
        <v>2128</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2130</v>
      </c>
      <c r="B195" s="64" t="s">
        <v>3585</v>
      </c>
      <c r="C195" s="133" t="s">
        <v>2130</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2131</v>
      </c>
      <c r="B196" s="64" t="s">
        <v>2132</v>
      </c>
      <c r="C196" s="133" t="s">
        <v>2131</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2133</v>
      </c>
      <c r="B197" s="64" t="s">
        <v>3600</v>
      </c>
      <c r="C197" s="133" t="s">
        <v>2133</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3212</v>
      </c>
      <c r="B198" s="64" t="s">
        <v>3215</v>
      </c>
      <c r="C198" s="133" t="s">
        <v>3212</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3213</v>
      </c>
      <c r="B199" s="64" t="s">
        <v>3214</v>
      </c>
      <c r="C199" s="133" t="s">
        <v>3213</v>
      </c>
      <c r="D199" s="191"/>
      <c r="E199" s="191"/>
      <c r="F199" s="70" t="str">
        <f t="shared" ref="F199:F202" si="31">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3216</v>
      </c>
      <c r="B200" s="64" t="s">
        <v>3219</v>
      </c>
      <c r="C200" s="133" t="s">
        <v>3216</v>
      </c>
      <c r="D200" s="191"/>
      <c r="E200" s="191"/>
      <c r="F200" s="70" t="str">
        <f t="shared" si="31"/>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3217</v>
      </c>
      <c r="B201" s="64" t="s">
        <v>3220</v>
      </c>
      <c r="C201" s="133" t="s">
        <v>3217</v>
      </c>
      <c r="D201" s="191"/>
      <c r="E201" s="191"/>
      <c r="F201" s="70" t="str">
        <f t="shared" si="31"/>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3218</v>
      </c>
      <c r="B202" s="64" t="s">
        <v>3326</v>
      </c>
      <c r="C202" s="133" t="s">
        <v>3218</v>
      </c>
      <c r="D202" s="191"/>
      <c r="E202" s="191"/>
      <c r="F202" s="70" t="str">
        <f t="shared" si="31"/>
        <v>-</v>
      </c>
      <c r="G202" s="65"/>
      <c r="H202" s="65"/>
      <c r="I202" s="65"/>
      <c r="J202" s="65"/>
      <c r="K202" s="65"/>
      <c r="L202" s="65"/>
      <c r="M202" s="65"/>
      <c r="N202" s="65"/>
      <c r="O202" s="65"/>
      <c r="P202" s="65"/>
      <c r="Q202" s="65"/>
      <c r="R202" s="65"/>
      <c r="S202" s="65"/>
      <c r="T202" s="65"/>
      <c r="U202" s="65"/>
      <c r="V202" s="65"/>
      <c r="W202" s="65"/>
    </row>
    <row r="203" spans="1:23" ht="24" x14ac:dyDescent="0.2">
      <c r="A203" s="69" t="s">
        <v>2135</v>
      </c>
      <c r="B203" s="64" t="s">
        <v>3599</v>
      </c>
      <c r="C203" s="133" t="s">
        <v>2135</v>
      </c>
      <c r="D203" s="78">
        <f t="shared" ref="D203:E203" si="32">D204+D211-D218</f>
        <v>0</v>
      </c>
      <c r="E203" s="78">
        <f t="shared" si="32"/>
        <v>0</v>
      </c>
      <c r="F203" s="70" t="str">
        <f t="shared" si="1"/>
        <v>-</v>
      </c>
      <c r="G203" s="65"/>
      <c r="H203" s="65"/>
      <c r="I203" s="65"/>
      <c r="J203" s="65"/>
      <c r="K203" s="65"/>
      <c r="L203" s="65"/>
      <c r="M203" s="65"/>
      <c r="N203" s="65"/>
      <c r="O203" s="65"/>
      <c r="P203" s="65"/>
      <c r="Q203" s="65"/>
      <c r="R203" s="65"/>
      <c r="S203" s="65"/>
      <c r="T203" s="65"/>
      <c r="U203" s="65"/>
      <c r="V203" s="65"/>
      <c r="W203" s="65"/>
    </row>
    <row r="204" spans="1:23" ht="24" x14ac:dyDescent="0.2">
      <c r="A204" s="69"/>
      <c r="B204" s="64" t="s">
        <v>3583</v>
      </c>
      <c r="C204" s="133" t="s">
        <v>2136</v>
      </c>
      <c r="D204" s="78">
        <f t="shared" ref="D204:E204" si="33">SUM(D205:D210)</f>
        <v>0</v>
      </c>
      <c r="E204" s="78">
        <f t="shared" si="33"/>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2137</v>
      </c>
      <c r="B205" s="64" t="s">
        <v>2138</v>
      </c>
      <c r="C205" s="133" t="s">
        <v>2137</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2139</v>
      </c>
      <c r="B206" s="64" t="s">
        <v>2140</v>
      </c>
      <c r="C206" s="133" t="s">
        <v>2139</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2141</v>
      </c>
      <c r="B207" s="64" t="s">
        <v>2142</v>
      </c>
      <c r="C207" s="133" t="s">
        <v>2141</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2143</v>
      </c>
      <c r="B208" s="64" t="s">
        <v>2144</v>
      </c>
      <c r="C208" s="133" t="s">
        <v>2143</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2145</v>
      </c>
      <c r="B209" s="64" t="s">
        <v>2146</v>
      </c>
      <c r="C209" s="133" t="s">
        <v>2145</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2147</v>
      </c>
      <c r="B210" s="64" t="s">
        <v>2148</v>
      </c>
      <c r="C210" s="133" t="s">
        <v>2147</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x14ac:dyDescent="0.2">
      <c r="A211" s="69"/>
      <c r="B211" s="64" t="s">
        <v>3584</v>
      </c>
      <c r="C211" s="133" t="s">
        <v>2149</v>
      </c>
      <c r="D211" s="78">
        <f t="shared" ref="D211:E211" si="34">SUM(D212:D217)</f>
        <v>0</v>
      </c>
      <c r="E211" s="78">
        <f t="shared" si="34"/>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2150</v>
      </c>
      <c r="B212" s="64" t="s">
        <v>2138</v>
      </c>
      <c r="C212" s="133" t="s">
        <v>2150</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2151</v>
      </c>
      <c r="B213" s="64" t="s">
        <v>2140</v>
      </c>
      <c r="C213" s="133" t="s">
        <v>2151</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2152</v>
      </c>
      <c r="B214" s="64" t="s">
        <v>2142</v>
      </c>
      <c r="C214" s="133" t="s">
        <v>2152</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2153</v>
      </c>
      <c r="B215" s="64" t="s">
        <v>2144</v>
      </c>
      <c r="C215" s="133" t="s">
        <v>2153</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2154</v>
      </c>
      <c r="B216" s="64" t="s">
        <v>2146</v>
      </c>
      <c r="C216" s="133" t="s">
        <v>2154</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2155</v>
      </c>
      <c r="B217" s="64" t="s">
        <v>2148</v>
      </c>
      <c r="C217" s="133" t="s">
        <v>2155</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2156</v>
      </c>
      <c r="B218" s="64" t="s">
        <v>2157</v>
      </c>
      <c r="C218" s="133" t="s">
        <v>2156</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2158</v>
      </c>
      <c r="B219" s="64" t="s">
        <v>2159</v>
      </c>
      <c r="C219" s="133" t="s">
        <v>2158</v>
      </c>
      <c r="D219" s="78">
        <f t="shared" ref="D219:E219" si="35">D220+D237</f>
        <v>0</v>
      </c>
      <c r="E219" s="78">
        <f t="shared" si="35"/>
        <v>0</v>
      </c>
      <c r="F219" s="70" t="str">
        <f t="shared" si="1"/>
        <v>-</v>
      </c>
      <c r="G219" s="65"/>
      <c r="H219" s="65"/>
      <c r="I219" s="65"/>
      <c r="J219" s="65"/>
      <c r="K219" s="65"/>
      <c r="L219" s="65"/>
      <c r="M219" s="65"/>
      <c r="N219" s="65"/>
      <c r="O219" s="65"/>
      <c r="P219" s="65"/>
      <c r="Q219" s="65"/>
      <c r="R219" s="65"/>
      <c r="S219" s="65"/>
      <c r="T219" s="65"/>
      <c r="U219" s="65"/>
      <c r="V219" s="65"/>
      <c r="W219" s="65"/>
    </row>
    <row r="220" spans="1:23" ht="36" x14ac:dyDescent="0.2">
      <c r="A220" s="69"/>
      <c r="B220" s="64" t="s">
        <v>2160</v>
      </c>
      <c r="C220" s="133" t="s">
        <v>2161</v>
      </c>
      <c r="D220" s="78">
        <f t="shared" ref="D220:E220" si="36">SUM(D221:D236)</f>
        <v>0</v>
      </c>
      <c r="E220" s="78">
        <f t="shared" si="36"/>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2162</v>
      </c>
      <c r="B221" s="64" t="s">
        <v>2163</v>
      </c>
      <c r="C221" s="133" t="s">
        <v>2162</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2164</v>
      </c>
      <c r="B222" s="64" t="s">
        <v>2165</v>
      </c>
      <c r="C222" s="133" t="s">
        <v>2164</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2166</v>
      </c>
      <c r="B223" s="64" t="s">
        <v>2167</v>
      </c>
      <c r="C223" s="133" t="s">
        <v>2166</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2168</v>
      </c>
      <c r="B224" s="64" t="s">
        <v>2169</v>
      </c>
      <c r="C224" s="133" t="s">
        <v>2168</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2170</v>
      </c>
      <c r="B225" s="64" t="s">
        <v>2171</v>
      </c>
      <c r="C225" s="133" t="s">
        <v>2170</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x14ac:dyDescent="0.2">
      <c r="A226" s="69" t="s">
        <v>2172</v>
      </c>
      <c r="B226" s="64" t="s">
        <v>2173</v>
      </c>
      <c r="C226" s="133" t="s">
        <v>2172</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x14ac:dyDescent="0.2">
      <c r="A227" s="69" t="s">
        <v>2174</v>
      </c>
      <c r="B227" s="64" t="s">
        <v>2175</v>
      </c>
      <c r="C227" s="133" t="s">
        <v>2174</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2176</v>
      </c>
      <c r="B228" s="64" t="s">
        <v>2177</v>
      </c>
      <c r="C228" s="133" t="s">
        <v>2176</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2178</v>
      </c>
      <c r="B229" s="64" t="s">
        <v>2179</v>
      </c>
      <c r="C229" s="133" t="s">
        <v>2178</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2180</v>
      </c>
      <c r="B230" s="64" t="s">
        <v>2181</v>
      </c>
      <c r="C230" s="133" t="s">
        <v>2180</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2182</v>
      </c>
      <c r="B231" s="64" t="s">
        <v>2183</v>
      </c>
      <c r="C231" s="133" t="s">
        <v>2182</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2184</v>
      </c>
      <c r="B232" s="64" t="s">
        <v>2185</v>
      </c>
      <c r="C232" s="133" t="s">
        <v>2184</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2186</v>
      </c>
      <c r="B233" s="64" t="s">
        <v>2187</v>
      </c>
      <c r="C233" s="133" t="s">
        <v>2186</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2188</v>
      </c>
      <c r="B234" s="64" t="s">
        <v>2189</v>
      </c>
      <c r="C234" s="133" t="s">
        <v>2188</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x14ac:dyDescent="0.2">
      <c r="A235" s="69" t="s">
        <v>2190</v>
      </c>
      <c r="B235" s="64" t="s">
        <v>2191</v>
      </c>
      <c r="C235" s="133" t="s">
        <v>2190</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2192</v>
      </c>
      <c r="B236" s="181" t="s">
        <v>3582</v>
      </c>
      <c r="C236" s="133" t="s">
        <v>2192</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x14ac:dyDescent="0.2">
      <c r="A237" s="69"/>
      <c r="B237" s="64" t="s">
        <v>2193</v>
      </c>
      <c r="C237" s="133" t="s">
        <v>2194</v>
      </c>
      <c r="D237" s="78">
        <f t="shared" ref="D237:E237" si="37">SUM(D238:D246)</f>
        <v>0</v>
      </c>
      <c r="E237" s="78">
        <f t="shared" si="37"/>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2195</v>
      </c>
      <c r="B238" s="64" t="s">
        <v>2196</v>
      </c>
      <c r="C238" s="133" t="s">
        <v>2195</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2197</v>
      </c>
      <c r="B239" s="64" t="s">
        <v>2198</v>
      </c>
      <c r="C239" s="133" t="s">
        <v>2197</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2199</v>
      </c>
      <c r="C240" s="133" t="s">
        <v>2200</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2201</v>
      </c>
      <c r="C241" s="133" t="s">
        <v>2202</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2203</v>
      </c>
      <c r="C242" s="133" t="s">
        <v>2204</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2205</v>
      </c>
      <c r="C243" s="133" t="s">
        <v>2206</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2207</v>
      </c>
      <c r="C244" s="133" t="s">
        <v>2208</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2209</v>
      </c>
      <c r="C245" s="133" t="s">
        <v>2210</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2211</v>
      </c>
      <c r="C246" s="133" t="s">
        <v>2212</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3176</v>
      </c>
      <c r="B247" s="64" t="s">
        <v>3222</v>
      </c>
      <c r="C247" s="133" t="s">
        <v>3176</v>
      </c>
      <c r="D247" s="191"/>
      <c r="E247" s="191"/>
      <c r="F247" s="70" t="str">
        <f t="shared" ref="F247" si="38">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x14ac:dyDescent="0.2">
      <c r="A248" s="69" t="s">
        <v>2213</v>
      </c>
      <c r="B248" s="64" t="s">
        <v>3581</v>
      </c>
      <c r="C248" s="133" t="s">
        <v>2213</v>
      </c>
      <c r="D248" s="78">
        <f t="shared" ref="D248:E248" si="39">SUM(D249:D250)</f>
        <v>0</v>
      </c>
      <c r="E248" s="78">
        <f t="shared" si="39"/>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2214</v>
      </c>
      <c r="B249" s="64" t="s">
        <v>2215</v>
      </c>
      <c r="C249" s="133" t="s">
        <v>2214</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2216</v>
      </c>
      <c r="B250" s="64" t="s">
        <v>2217</v>
      </c>
      <c r="C250" s="133" t="s">
        <v>2216</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2218</v>
      </c>
      <c r="B251" s="64" t="s">
        <v>3598</v>
      </c>
      <c r="C251" s="133" t="s">
        <v>2218</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2219</v>
      </c>
      <c r="B252" s="64" t="s">
        <v>2220</v>
      </c>
      <c r="C252" s="133" t="s">
        <v>2219</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2221</v>
      </c>
      <c r="B253" s="64" t="s">
        <v>3460</v>
      </c>
      <c r="C253" s="133" t="s">
        <v>2221</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2222</v>
      </c>
      <c r="B254" s="64" t="s">
        <v>3461</v>
      </c>
      <c r="C254" s="133" t="s">
        <v>2222</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2223</v>
      </c>
      <c r="B255" s="64" t="s">
        <v>3579</v>
      </c>
      <c r="C255" s="133" t="s">
        <v>2223</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2224</v>
      </c>
      <c r="B256" s="64" t="s">
        <v>3580</v>
      </c>
      <c r="C256" s="133" t="s">
        <v>2224</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571</v>
      </c>
      <c r="B257" s="64" t="s">
        <v>2225</v>
      </c>
      <c r="C257" s="133" t="s">
        <v>571</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768</v>
      </c>
      <c r="B258" s="64" t="s">
        <v>2226</v>
      </c>
      <c r="C258" s="133" t="s">
        <v>768</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1184</v>
      </c>
      <c r="B259" s="64" t="s">
        <v>2227</v>
      </c>
      <c r="C259" s="133" t="s">
        <v>1184</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2228</v>
      </c>
      <c r="B260" s="64" t="s">
        <v>3578</v>
      </c>
      <c r="C260" s="133" t="s">
        <v>2228</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573</v>
      </c>
      <c r="B261" s="64" t="s">
        <v>2229</v>
      </c>
      <c r="C261" s="133" t="s">
        <v>573</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770</v>
      </c>
      <c r="B262" s="64" t="s">
        <v>2230</v>
      </c>
      <c r="C262" s="133" t="s">
        <v>770</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1186</v>
      </c>
      <c r="B263" s="64" t="s">
        <v>2231</v>
      </c>
      <c r="C263" s="133" t="s">
        <v>1186</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2232</v>
      </c>
      <c r="B264" s="64" t="s">
        <v>3597</v>
      </c>
      <c r="C264" s="133" t="s">
        <v>2232</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3368</v>
      </c>
      <c r="B265" s="64" t="s">
        <v>3367</v>
      </c>
      <c r="C265" s="133" t="s">
        <v>3368</v>
      </c>
      <c r="D265" s="191"/>
      <c r="E265" s="191"/>
      <c r="F265" s="70" t="str">
        <f t="shared" ref="F265:F273" si="40">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x14ac:dyDescent="0.2">
      <c r="A266" s="69" t="s">
        <v>3369</v>
      </c>
      <c r="B266" s="64" t="s">
        <v>3372</v>
      </c>
      <c r="C266" s="133" t="s">
        <v>3369</v>
      </c>
      <c r="D266" s="191"/>
      <c r="E266" s="191"/>
      <c r="F266" s="70" t="str">
        <f t="shared" si="40"/>
        <v>-</v>
      </c>
      <c r="G266" s="65"/>
      <c r="H266" s="65"/>
      <c r="I266" s="65"/>
      <c r="J266" s="65"/>
      <c r="K266" s="65"/>
      <c r="L266" s="65"/>
      <c r="M266" s="65"/>
      <c r="N266" s="65"/>
      <c r="O266" s="65"/>
      <c r="P266" s="65"/>
      <c r="Q266" s="65"/>
      <c r="R266" s="65"/>
      <c r="S266" s="65"/>
      <c r="T266" s="65"/>
      <c r="U266" s="65"/>
      <c r="V266" s="65"/>
      <c r="W266" s="65"/>
    </row>
    <row r="267" spans="1:23" ht="24" x14ac:dyDescent="0.2">
      <c r="A267" s="69" t="s">
        <v>3370</v>
      </c>
      <c r="B267" s="64" t="s">
        <v>3373</v>
      </c>
      <c r="C267" s="133" t="s">
        <v>3370</v>
      </c>
      <c r="D267" s="191"/>
      <c r="E267" s="191"/>
      <c r="F267" s="70" t="str">
        <f t="shared" si="40"/>
        <v>-</v>
      </c>
      <c r="G267" s="65"/>
      <c r="H267" s="65"/>
      <c r="I267" s="65"/>
      <c r="J267" s="65"/>
      <c r="K267" s="65"/>
      <c r="L267" s="65"/>
      <c r="M267" s="65"/>
      <c r="N267" s="65"/>
      <c r="O267" s="65"/>
      <c r="P267" s="65"/>
      <c r="Q267" s="65"/>
      <c r="R267" s="65"/>
      <c r="S267" s="65"/>
      <c r="T267" s="65"/>
      <c r="U267" s="65"/>
      <c r="V267" s="65"/>
      <c r="W267" s="65"/>
    </row>
    <row r="268" spans="1:23" ht="24" x14ac:dyDescent="0.2">
      <c r="A268" s="69" t="s">
        <v>3371</v>
      </c>
      <c r="B268" s="64" t="s">
        <v>3374</v>
      </c>
      <c r="C268" s="133" t="s">
        <v>3371</v>
      </c>
      <c r="D268" s="191"/>
      <c r="E268" s="191"/>
      <c r="F268" s="70" t="str">
        <f t="shared" si="40"/>
        <v>-</v>
      </c>
      <c r="G268" s="65"/>
      <c r="H268" s="65"/>
      <c r="I268" s="65"/>
      <c r="J268" s="65"/>
      <c r="K268" s="65"/>
      <c r="L268" s="65"/>
      <c r="M268" s="65"/>
      <c r="N268" s="65"/>
      <c r="O268" s="65"/>
      <c r="P268" s="65"/>
      <c r="Q268" s="65"/>
      <c r="R268" s="65"/>
      <c r="S268" s="65"/>
      <c r="T268" s="65"/>
      <c r="U268" s="65"/>
      <c r="V268" s="65"/>
      <c r="W268" s="65"/>
    </row>
    <row r="269" spans="1:23" ht="24" x14ac:dyDescent="0.2">
      <c r="A269" s="69" t="s">
        <v>3375</v>
      </c>
      <c r="B269" s="64" t="s">
        <v>3377</v>
      </c>
      <c r="C269" s="133" t="s">
        <v>3375</v>
      </c>
      <c r="D269" s="191"/>
      <c r="E269" s="191"/>
      <c r="F269" s="70" t="str">
        <f t="shared" si="40"/>
        <v>-</v>
      </c>
      <c r="G269" s="65"/>
      <c r="H269" s="65"/>
      <c r="I269" s="65"/>
      <c r="J269" s="65"/>
      <c r="K269" s="65"/>
      <c r="L269" s="65"/>
      <c r="M269" s="65"/>
      <c r="N269" s="65"/>
      <c r="O269" s="65"/>
      <c r="P269" s="65"/>
      <c r="Q269" s="65"/>
      <c r="R269" s="65"/>
      <c r="S269" s="65"/>
      <c r="T269" s="65"/>
      <c r="U269" s="65"/>
      <c r="V269" s="65"/>
      <c r="W269" s="65"/>
    </row>
    <row r="270" spans="1:23" ht="24" x14ac:dyDescent="0.2">
      <c r="A270" s="69" t="s">
        <v>3376</v>
      </c>
      <c r="B270" s="64" t="s">
        <v>3378</v>
      </c>
      <c r="C270" s="133" t="s">
        <v>3376</v>
      </c>
      <c r="D270" s="191"/>
      <c r="E270" s="191"/>
      <c r="F270" s="70" t="str">
        <f t="shared" si="40"/>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3380</v>
      </c>
      <c r="B271" s="64" t="s">
        <v>3379</v>
      </c>
      <c r="C271" s="133" t="s">
        <v>3380</v>
      </c>
      <c r="D271" s="191"/>
      <c r="E271" s="191"/>
      <c r="F271" s="70" t="str">
        <f t="shared" si="40"/>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3381</v>
      </c>
      <c r="B272" s="64" t="s">
        <v>3382</v>
      </c>
      <c r="C272" s="133" t="s">
        <v>3381</v>
      </c>
      <c r="D272" s="191"/>
      <c r="E272" s="191"/>
      <c r="F272" s="70" t="str">
        <f t="shared" si="40"/>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3384</v>
      </c>
      <c r="B273" s="64" t="s">
        <v>3383</v>
      </c>
      <c r="C273" s="133" t="s">
        <v>3384</v>
      </c>
      <c r="D273" s="191"/>
      <c r="E273" s="191"/>
      <c r="F273" s="70" t="str">
        <f t="shared" si="40"/>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574</v>
      </c>
      <c r="B274" s="64" t="s">
        <v>3596</v>
      </c>
      <c r="C274" s="133" t="s">
        <v>574</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3336</v>
      </c>
      <c r="B275" s="64" t="s">
        <v>3337</v>
      </c>
      <c r="C275" s="133" t="s">
        <v>3336</v>
      </c>
      <c r="D275" s="191"/>
      <c r="E275" s="191"/>
      <c r="F275" s="70" t="str">
        <f t="shared" ref="F275:F290" si="41">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3338</v>
      </c>
      <c r="B276" s="64" t="s">
        <v>3339</v>
      </c>
      <c r="C276" s="133" t="s">
        <v>3338</v>
      </c>
      <c r="D276" s="191"/>
      <c r="E276" s="191"/>
      <c r="F276" s="70" t="str">
        <f t="shared" si="41"/>
        <v>-</v>
      </c>
      <c r="G276" s="65"/>
      <c r="H276" s="65"/>
      <c r="I276" s="65"/>
      <c r="J276" s="65"/>
      <c r="K276" s="65"/>
      <c r="L276" s="65"/>
      <c r="M276" s="65"/>
      <c r="N276" s="65"/>
      <c r="O276" s="65"/>
      <c r="P276" s="65"/>
      <c r="Q276" s="65"/>
      <c r="R276" s="65"/>
      <c r="S276" s="65"/>
      <c r="T276" s="65"/>
      <c r="U276" s="65"/>
      <c r="V276" s="65"/>
      <c r="W276" s="65"/>
    </row>
    <row r="277" spans="1:23" ht="24" x14ac:dyDescent="0.2">
      <c r="A277" s="69" t="s">
        <v>3340</v>
      </c>
      <c r="B277" s="64" t="s">
        <v>3356</v>
      </c>
      <c r="C277" s="133" t="s">
        <v>3340</v>
      </c>
      <c r="D277" s="78">
        <f>SUM(D278:D285)</f>
        <v>0</v>
      </c>
      <c r="E277" s="78">
        <f>SUM(E278:E285)</f>
        <v>0</v>
      </c>
      <c r="F277" s="70" t="str">
        <f t="shared" si="41"/>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3342</v>
      </c>
      <c r="B278" s="64" t="s">
        <v>3341</v>
      </c>
      <c r="C278" s="133" t="s">
        <v>3342</v>
      </c>
      <c r="D278" s="191"/>
      <c r="E278" s="191"/>
      <c r="F278" s="70" t="str">
        <f t="shared" si="41"/>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3344</v>
      </c>
      <c r="B279" s="64" t="s">
        <v>3343</v>
      </c>
      <c r="C279" s="133" t="s">
        <v>3344</v>
      </c>
      <c r="D279" s="191"/>
      <c r="E279" s="191"/>
      <c r="F279" s="70" t="str">
        <f t="shared" si="41"/>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3345</v>
      </c>
      <c r="B280" s="64" t="s">
        <v>3347</v>
      </c>
      <c r="C280" s="133" t="s">
        <v>3345</v>
      </c>
      <c r="D280" s="191"/>
      <c r="E280" s="191"/>
      <c r="F280" s="70" t="str">
        <f t="shared" si="41"/>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3346</v>
      </c>
      <c r="B281" s="64" t="s">
        <v>3348</v>
      </c>
      <c r="C281" s="133" t="s">
        <v>3346</v>
      </c>
      <c r="D281" s="191"/>
      <c r="E281" s="191"/>
      <c r="F281" s="70" t="str">
        <f t="shared" si="41"/>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3349</v>
      </c>
      <c r="B282" s="64" t="s">
        <v>3305</v>
      </c>
      <c r="C282" s="133" t="s">
        <v>3349</v>
      </c>
      <c r="D282" s="191"/>
      <c r="E282" s="191"/>
      <c r="F282" s="70" t="str">
        <f t="shared" si="41"/>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3350</v>
      </c>
      <c r="B283" s="64" t="s">
        <v>3352</v>
      </c>
      <c r="C283" s="133" t="s">
        <v>3350</v>
      </c>
      <c r="D283" s="191"/>
      <c r="E283" s="191"/>
      <c r="F283" s="70" t="str">
        <f t="shared" si="41"/>
        <v>-</v>
      </c>
      <c r="G283" s="65"/>
      <c r="H283" s="65"/>
      <c r="I283" s="65"/>
      <c r="J283" s="65"/>
      <c r="K283" s="65"/>
      <c r="L283" s="65"/>
      <c r="M283" s="65"/>
      <c r="N283" s="65"/>
      <c r="O283" s="65"/>
      <c r="P283" s="65"/>
      <c r="Q283" s="65"/>
      <c r="R283" s="65"/>
      <c r="S283" s="65"/>
      <c r="T283" s="65"/>
      <c r="U283" s="65"/>
      <c r="V283" s="65"/>
      <c r="W283" s="65"/>
    </row>
    <row r="284" spans="1:23" ht="24" x14ac:dyDescent="0.2">
      <c r="A284" s="69" t="s">
        <v>3351</v>
      </c>
      <c r="B284" s="64" t="s">
        <v>3353</v>
      </c>
      <c r="C284" s="133" t="s">
        <v>3351</v>
      </c>
      <c r="D284" s="191"/>
      <c r="E284" s="191"/>
      <c r="F284" s="70" t="str">
        <f t="shared" si="41"/>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3355</v>
      </c>
      <c r="B285" s="64" t="s">
        <v>3354</v>
      </c>
      <c r="C285" s="133" t="s">
        <v>3355</v>
      </c>
      <c r="D285" s="191"/>
      <c r="E285" s="191"/>
      <c r="F285" s="70" t="str">
        <f t="shared" si="41"/>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3357</v>
      </c>
      <c r="B286" s="64" t="s">
        <v>3358</v>
      </c>
      <c r="C286" s="133" t="s">
        <v>3357</v>
      </c>
      <c r="D286" s="191"/>
      <c r="E286" s="191"/>
      <c r="F286" s="70" t="str">
        <f t="shared" si="41"/>
        <v>-</v>
      </c>
      <c r="G286" s="65"/>
      <c r="H286" s="65"/>
      <c r="I286" s="65"/>
      <c r="J286" s="65"/>
      <c r="K286" s="65"/>
      <c r="L286" s="65"/>
      <c r="M286" s="65"/>
      <c r="N286" s="65"/>
      <c r="O286" s="65"/>
      <c r="P286" s="65"/>
      <c r="Q286" s="65"/>
      <c r="R286" s="65"/>
      <c r="S286" s="65"/>
      <c r="T286" s="65"/>
      <c r="U286" s="65"/>
      <c r="V286" s="65"/>
      <c r="W286" s="65"/>
    </row>
    <row r="287" spans="1:23" ht="24" x14ac:dyDescent="0.2">
      <c r="A287" s="69" t="s">
        <v>3360</v>
      </c>
      <c r="B287" s="64" t="s">
        <v>3359</v>
      </c>
      <c r="C287" s="133" t="s">
        <v>3360</v>
      </c>
      <c r="D287" s="191"/>
      <c r="E287" s="191"/>
      <c r="F287" s="70" t="str">
        <f t="shared" si="41"/>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3362</v>
      </c>
      <c r="B288" s="64" t="s">
        <v>3361</v>
      </c>
      <c r="C288" s="133" t="s">
        <v>3362</v>
      </c>
      <c r="D288" s="191"/>
      <c r="E288" s="191"/>
      <c r="F288" s="70" t="str">
        <f t="shared" si="41"/>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3364</v>
      </c>
      <c r="B289" s="64" t="s">
        <v>3363</v>
      </c>
      <c r="C289" s="133" t="s">
        <v>3364</v>
      </c>
      <c r="D289" s="191"/>
      <c r="E289" s="191"/>
      <c r="F289" s="70" t="str">
        <f t="shared" si="41"/>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3365</v>
      </c>
      <c r="B290" s="64" t="s">
        <v>3366</v>
      </c>
      <c r="C290" s="133" t="s">
        <v>3365</v>
      </c>
      <c r="D290" s="191"/>
      <c r="E290" s="191"/>
      <c r="F290" s="70" t="str">
        <f t="shared" si="41"/>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771</v>
      </c>
      <c r="B291" s="64" t="s">
        <v>3595</v>
      </c>
      <c r="C291" s="133" t="s">
        <v>771</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3328</v>
      </c>
      <c r="B292" s="64" t="s">
        <v>3330</v>
      </c>
      <c r="C292" s="133" t="s">
        <v>3328</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3329</v>
      </c>
      <c r="B293" s="64" t="s">
        <v>3331</v>
      </c>
      <c r="C293" s="133" t="s">
        <v>3329</v>
      </c>
      <c r="D293" s="191"/>
      <c r="E293" s="191"/>
      <c r="F293" s="70" t="str">
        <f t="shared" ref="F293:F295" si="42">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x14ac:dyDescent="0.2">
      <c r="A294" s="69" t="s">
        <v>3333</v>
      </c>
      <c r="B294" s="64" t="s">
        <v>3332</v>
      </c>
      <c r="C294" s="133" t="s">
        <v>3333</v>
      </c>
      <c r="D294" s="191"/>
      <c r="E294" s="191"/>
      <c r="F294" s="70" t="str">
        <f t="shared" si="42"/>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3335</v>
      </c>
      <c r="B295" s="64" t="s">
        <v>3334</v>
      </c>
      <c r="C295" s="133" t="s">
        <v>3335</v>
      </c>
      <c r="D295" s="191"/>
      <c r="E295" s="191"/>
      <c r="F295" s="70" t="str">
        <f t="shared" si="42"/>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2233</v>
      </c>
      <c r="B296" s="64" t="s">
        <v>2234</v>
      </c>
      <c r="C296" s="133" t="s">
        <v>2233</v>
      </c>
      <c r="D296" s="78">
        <f t="shared" ref="D296:E296" si="43">+D297-D298</f>
        <v>0</v>
      </c>
      <c r="E296" s="78">
        <f t="shared" si="43"/>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2235</v>
      </c>
      <c r="B297" s="64" t="s">
        <v>2236</v>
      </c>
      <c r="C297" s="133" t="s">
        <v>2235</v>
      </c>
      <c r="D297" s="78">
        <f t="shared" ref="D297:E297" si="44">D298</f>
        <v>0</v>
      </c>
      <c r="E297" s="78">
        <f t="shared" si="44"/>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2237</v>
      </c>
      <c r="B298" s="73" t="s">
        <v>2238</v>
      </c>
      <c r="C298" s="133" t="s">
        <v>2237</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5" t="s">
        <v>1205</v>
      </c>
      <c r="B299" s="362"/>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2239</v>
      </c>
      <c r="B300" s="64" t="s">
        <v>2240</v>
      </c>
      <c r="C300" s="133" t="s">
        <v>2241</v>
      </c>
      <c r="D300" s="191"/>
      <c r="E300" s="191"/>
      <c r="F300" s="70" t="str">
        <f t="shared" ref="F300:F365" si="45">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2239</v>
      </c>
      <c r="B301" s="64" t="s">
        <v>2242</v>
      </c>
      <c r="C301" s="133" t="s">
        <v>2243</v>
      </c>
      <c r="D301" s="191"/>
      <c r="E301" s="191"/>
      <c r="F301" s="70" t="str">
        <f t="shared" si="45"/>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2244</v>
      </c>
      <c r="B302" s="64" t="s">
        <v>2245</v>
      </c>
      <c r="C302" s="133" t="s">
        <v>2246</v>
      </c>
      <c r="D302" s="191"/>
      <c r="E302" s="191"/>
      <c r="F302" s="70" t="str">
        <f t="shared" si="45"/>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2244</v>
      </c>
      <c r="B303" s="64" t="s">
        <v>2247</v>
      </c>
      <c r="C303" s="133" t="s">
        <v>2248</v>
      </c>
      <c r="D303" s="191"/>
      <c r="E303" s="191"/>
      <c r="F303" s="70" t="str">
        <f t="shared" si="45"/>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2244</v>
      </c>
      <c r="B304" s="64" t="s">
        <v>3327</v>
      </c>
      <c r="C304" s="133" t="s">
        <v>3209</v>
      </c>
      <c r="D304" s="191"/>
      <c r="E304" s="191"/>
      <c r="F304" s="70" t="str">
        <f t="shared" si="45"/>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2249</v>
      </c>
      <c r="B305" s="64" t="s">
        <v>2250</v>
      </c>
      <c r="C305" s="133" t="s">
        <v>2251</v>
      </c>
      <c r="D305" s="191"/>
      <c r="E305" s="191"/>
      <c r="F305" s="70" t="str">
        <f t="shared" si="45"/>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2249</v>
      </c>
      <c r="B306" s="64" t="s">
        <v>2252</v>
      </c>
      <c r="C306" s="133" t="s">
        <v>2253</v>
      </c>
      <c r="D306" s="191"/>
      <c r="E306" s="191"/>
      <c r="F306" s="70" t="str">
        <f t="shared" si="45"/>
        <v>-</v>
      </c>
      <c r="G306" s="65"/>
      <c r="H306" s="65"/>
      <c r="I306" s="65"/>
      <c r="J306" s="65"/>
      <c r="K306" s="65"/>
      <c r="L306" s="65"/>
      <c r="M306" s="65"/>
      <c r="N306" s="65"/>
      <c r="O306" s="65"/>
      <c r="P306" s="65"/>
      <c r="Q306" s="65"/>
      <c r="R306" s="65"/>
      <c r="S306" s="65"/>
      <c r="T306" s="65"/>
      <c r="U306" s="65"/>
      <c r="V306" s="65"/>
      <c r="W306" s="65"/>
    </row>
    <row r="307" spans="1:23" ht="24" x14ac:dyDescent="0.2">
      <c r="A307" s="69" t="s">
        <v>2249</v>
      </c>
      <c r="B307" s="64" t="s">
        <v>3211</v>
      </c>
      <c r="C307" s="133" t="s">
        <v>3210</v>
      </c>
      <c r="D307" s="191"/>
      <c r="E307" s="191"/>
      <c r="F307" s="70" t="str">
        <f t="shared" si="45"/>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2254</v>
      </c>
      <c r="B308" s="64" t="s">
        <v>2255</v>
      </c>
      <c r="C308" s="133" t="s">
        <v>2254</v>
      </c>
      <c r="D308" s="191"/>
      <c r="E308" s="191"/>
      <c r="F308" s="70" t="str">
        <f t="shared" si="45"/>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2256</v>
      </c>
      <c r="B309" s="64" t="s">
        <v>2257</v>
      </c>
      <c r="C309" s="133" t="s">
        <v>2256</v>
      </c>
      <c r="D309" s="191"/>
      <c r="E309" s="191"/>
      <c r="F309" s="70" t="str">
        <f t="shared" si="45"/>
        <v>-</v>
      </c>
      <c r="G309" s="65"/>
      <c r="H309" s="65"/>
      <c r="I309" s="65"/>
      <c r="J309" s="65"/>
      <c r="K309" s="65"/>
      <c r="L309" s="65"/>
      <c r="M309" s="65"/>
      <c r="N309" s="65"/>
      <c r="O309" s="65"/>
      <c r="P309" s="65"/>
      <c r="Q309" s="65"/>
      <c r="R309" s="65"/>
      <c r="S309" s="65"/>
      <c r="T309" s="65"/>
      <c r="U309" s="65"/>
      <c r="V309" s="65"/>
      <c r="W309" s="65"/>
    </row>
    <row r="310" spans="1:23" ht="24" x14ac:dyDescent="0.2">
      <c r="A310" s="69" t="s">
        <v>2258</v>
      </c>
      <c r="B310" s="64" t="s">
        <v>3577</v>
      </c>
      <c r="C310" s="133" t="s">
        <v>2258</v>
      </c>
      <c r="D310" s="191"/>
      <c r="E310" s="191"/>
      <c r="F310" s="70" t="str">
        <f t="shared" si="45"/>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2259</v>
      </c>
      <c r="B311" s="64" t="s">
        <v>2260</v>
      </c>
      <c r="C311" s="133" t="s">
        <v>2259</v>
      </c>
      <c r="D311" s="191"/>
      <c r="E311" s="191"/>
      <c r="F311" s="70" t="str">
        <f t="shared" si="45"/>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2261</v>
      </c>
      <c r="B312" s="64" t="s">
        <v>2262</v>
      </c>
      <c r="C312" s="133" t="s">
        <v>2261</v>
      </c>
      <c r="D312" s="191"/>
      <c r="E312" s="191"/>
      <c r="F312" s="70" t="str">
        <f t="shared" si="45"/>
        <v>-</v>
      </c>
      <c r="G312" s="65"/>
      <c r="H312" s="65"/>
      <c r="I312" s="65"/>
      <c r="J312" s="65"/>
      <c r="K312" s="65"/>
      <c r="L312" s="65"/>
      <c r="M312" s="65"/>
      <c r="N312" s="65"/>
      <c r="O312" s="65"/>
      <c r="P312" s="65"/>
      <c r="Q312" s="65"/>
      <c r="R312" s="65"/>
      <c r="S312" s="65"/>
      <c r="T312" s="65"/>
      <c r="U312" s="65"/>
      <c r="V312" s="65"/>
      <c r="W312" s="65"/>
    </row>
    <row r="313" spans="1:23" ht="24" x14ac:dyDescent="0.2">
      <c r="A313" s="69" t="s">
        <v>2263</v>
      </c>
      <c r="B313" s="64" t="s">
        <v>2264</v>
      </c>
      <c r="C313" s="133" t="s">
        <v>2263</v>
      </c>
      <c r="D313" s="191"/>
      <c r="E313" s="191"/>
      <c r="F313" s="70" t="str">
        <f t="shared" si="45"/>
        <v>-</v>
      </c>
      <c r="G313" s="65"/>
      <c r="H313" s="65"/>
      <c r="I313" s="65"/>
      <c r="J313" s="65"/>
      <c r="K313" s="65"/>
      <c r="L313" s="65"/>
      <c r="M313" s="65"/>
      <c r="N313" s="65"/>
      <c r="O313" s="65"/>
      <c r="P313" s="65"/>
      <c r="Q313" s="65"/>
      <c r="R313" s="65"/>
      <c r="S313" s="65"/>
      <c r="T313" s="65"/>
      <c r="U313" s="65"/>
      <c r="V313" s="65"/>
      <c r="W313" s="65"/>
    </row>
    <row r="314" spans="1:23" ht="24" x14ac:dyDescent="0.2">
      <c r="A314" s="69" t="s">
        <v>3191</v>
      </c>
      <c r="B314" s="64" t="s">
        <v>3192</v>
      </c>
      <c r="C314" s="133" t="s">
        <v>3191</v>
      </c>
      <c r="D314" s="191"/>
      <c r="E314" s="191"/>
      <c r="F314" s="70" t="str">
        <f t="shared" si="45"/>
        <v>-</v>
      </c>
      <c r="G314" s="65"/>
      <c r="H314" s="65"/>
      <c r="I314" s="65"/>
      <c r="J314" s="65"/>
      <c r="K314" s="65"/>
      <c r="L314" s="65"/>
      <c r="M314" s="65"/>
      <c r="N314" s="65"/>
      <c r="O314" s="65"/>
      <c r="P314" s="65"/>
      <c r="Q314" s="65"/>
      <c r="R314" s="65"/>
      <c r="S314" s="65"/>
      <c r="T314" s="65"/>
      <c r="U314" s="65"/>
      <c r="V314" s="65"/>
      <c r="W314" s="65"/>
    </row>
    <row r="315" spans="1:23" ht="12" x14ac:dyDescent="0.2">
      <c r="A315" s="69" t="s">
        <v>3193</v>
      </c>
      <c r="B315" s="64" t="s">
        <v>3194</v>
      </c>
      <c r="C315" s="133" t="s">
        <v>3193</v>
      </c>
      <c r="D315" s="191"/>
      <c r="E315" s="191"/>
      <c r="F315" s="70" t="str">
        <f t="shared" si="45"/>
        <v>-</v>
      </c>
      <c r="G315" s="65"/>
      <c r="H315" s="65"/>
      <c r="I315" s="65"/>
      <c r="J315" s="65"/>
      <c r="K315" s="65"/>
      <c r="L315" s="65"/>
      <c r="M315" s="65"/>
      <c r="N315" s="65"/>
      <c r="O315" s="65"/>
      <c r="P315" s="65"/>
      <c r="Q315" s="65"/>
      <c r="R315" s="65"/>
      <c r="S315" s="65"/>
      <c r="T315" s="65"/>
      <c r="U315" s="65"/>
      <c r="V315" s="65"/>
      <c r="W315" s="65"/>
    </row>
    <row r="316" spans="1:23" ht="12" x14ac:dyDescent="0.2">
      <c r="A316" s="69" t="s">
        <v>3195</v>
      </c>
      <c r="B316" s="64" t="s">
        <v>3196</v>
      </c>
      <c r="C316" s="133" t="s">
        <v>3195</v>
      </c>
      <c r="D316" s="191"/>
      <c r="E316" s="191"/>
      <c r="F316" s="70" t="str">
        <f t="shared" si="45"/>
        <v>-</v>
      </c>
      <c r="G316" s="65"/>
      <c r="H316" s="65"/>
      <c r="I316" s="65"/>
      <c r="J316" s="65"/>
      <c r="K316" s="65"/>
      <c r="L316" s="65"/>
      <c r="M316" s="65"/>
      <c r="N316" s="65"/>
      <c r="O316" s="65"/>
      <c r="P316" s="65"/>
      <c r="Q316" s="65"/>
      <c r="R316" s="65"/>
      <c r="S316" s="65"/>
      <c r="T316" s="65"/>
      <c r="U316" s="65"/>
      <c r="V316" s="65"/>
      <c r="W316" s="65"/>
    </row>
    <row r="317" spans="1:23" ht="12" x14ac:dyDescent="0.2">
      <c r="A317" s="69" t="s">
        <v>3197</v>
      </c>
      <c r="B317" s="64" t="s">
        <v>3198</v>
      </c>
      <c r="C317" s="133" t="s">
        <v>3197</v>
      </c>
      <c r="D317" s="191"/>
      <c r="E317" s="191"/>
      <c r="F317" s="70" t="str">
        <f t="shared" si="45"/>
        <v>-</v>
      </c>
      <c r="G317" s="65"/>
      <c r="H317" s="65"/>
      <c r="I317" s="65"/>
      <c r="J317" s="65"/>
      <c r="K317" s="65"/>
      <c r="L317" s="65"/>
      <c r="M317" s="65"/>
      <c r="N317" s="65"/>
      <c r="O317" s="65"/>
      <c r="P317" s="65"/>
      <c r="Q317" s="65"/>
      <c r="R317" s="65"/>
      <c r="S317" s="65"/>
      <c r="T317" s="65"/>
      <c r="U317" s="65"/>
      <c r="V317" s="65"/>
      <c r="W317" s="65"/>
    </row>
    <row r="318" spans="1:23" ht="12" x14ac:dyDescent="0.2">
      <c r="A318" s="69" t="s">
        <v>3199</v>
      </c>
      <c r="B318" s="64" t="s">
        <v>3200</v>
      </c>
      <c r="C318" s="133" t="s">
        <v>3199</v>
      </c>
      <c r="D318" s="191"/>
      <c r="E318" s="191"/>
      <c r="F318" s="70" t="str">
        <f t="shared" si="45"/>
        <v>-</v>
      </c>
      <c r="G318" s="65"/>
      <c r="H318" s="65"/>
      <c r="I318" s="65"/>
      <c r="J318" s="65"/>
      <c r="K318" s="65"/>
      <c r="L318" s="65"/>
      <c r="M318" s="65"/>
      <c r="N318" s="65"/>
      <c r="O318" s="65"/>
      <c r="P318" s="65"/>
      <c r="Q318" s="65"/>
      <c r="R318" s="65"/>
      <c r="S318" s="65"/>
      <c r="T318" s="65"/>
      <c r="U318" s="65"/>
      <c r="V318" s="65"/>
      <c r="W318" s="65"/>
    </row>
    <row r="319" spans="1:23" ht="12" x14ac:dyDescent="0.2">
      <c r="A319" s="69" t="s">
        <v>3201</v>
      </c>
      <c r="B319" s="64" t="s">
        <v>3202</v>
      </c>
      <c r="C319" s="133" t="s">
        <v>3201</v>
      </c>
      <c r="D319" s="191"/>
      <c r="E319" s="191"/>
      <c r="F319" s="70" t="str">
        <f t="shared" si="45"/>
        <v>-</v>
      </c>
      <c r="G319" s="65"/>
      <c r="H319" s="65"/>
      <c r="I319" s="65"/>
      <c r="J319" s="65"/>
      <c r="K319" s="65"/>
      <c r="L319" s="65"/>
      <c r="M319" s="65"/>
      <c r="N319" s="65"/>
      <c r="O319" s="65"/>
      <c r="P319" s="65"/>
      <c r="Q319" s="65"/>
      <c r="R319" s="65"/>
      <c r="S319" s="65"/>
      <c r="T319" s="65"/>
      <c r="U319" s="65"/>
      <c r="V319" s="65"/>
      <c r="W319" s="65"/>
    </row>
    <row r="320" spans="1:23" ht="24" x14ac:dyDescent="0.2">
      <c r="A320" s="69" t="s">
        <v>3203</v>
      </c>
      <c r="B320" s="64" t="s">
        <v>3204</v>
      </c>
      <c r="C320" s="133" t="s">
        <v>3203</v>
      </c>
      <c r="D320" s="191"/>
      <c r="E320" s="191"/>
      <c r="F320" s="70" t="str">
        <f t="shared" si="45"/>
        <v>-</v>
      </c>
      <c r="G320" s="65"/>
      <c r="H320" s="65"/>
      <c r="I320" s="65"/>
      <c r="J320" s="65"/>
      <c r="K320" s="65"/>
      <c r="L320" s="65"/>
      <c r="M320" s="65"/>
      <c r="N320" s="65"/>
      <c r="O320" s="65"/>
      <c r="P320" s="65"/>
      <c r="Q320" s="65"/>
      <c r="R320" s="65"/>
      <c r="S320" s="65"/>
      <c r="T320" s="65"/>
      <c r="U320" s="65"/>
      <c r="V320" s="65"/>
      <c r="W320" s="65"/>
    </row>
    <row r="321" spans="1:23" ht="24" x14ac:dyDescent="0.2">
      <c r="A321" s="69" t="s">
        <v>3205</v>
      </c>
      <c r="B321" s="64" t="s">
        <v>3206</v>
      </c>
      <c r="C321" s="133" t="s">
        <v>3205</v>
      </c>
      <c r="D321" s="191"/>
      <c r="E321" s="191"/>
      <c r="F321" s="70" t="str">
        <f t="shared" si="45"/>
        <v>-</v>
      </c>
      <c r="G321" s="65"/>
      <c r="H321" s="65"/>
      <c r="I321" s="65"/>
      <c r="J321" s="65"/>
      <c r="K321" s="65"/>
      <c r="L321" s="65"/>
      <c r="M321" s="65"/>
      <c r="N321" s="65"/>
      <c r="O321" s="65"/>
      <c r="P321" s="65"/>
      <c r="Q321" s="65"/>
      <c r="R321" s="65"/>
      <c r="S321" s="65"/>
      <c r="T321" s="65"/>
      <c r="U321" s="65"/>
      <c r="V321" s="65"/>
      <c r="W321" s="65"/>
    </row>
    <row r="322" spans="1:23" ht="12" x14ac:dyDescent="0.2">
      <c r="A322" s="69" t="s">
        <v>3207</v>
      </c>
      <c r="B322" s="64" t="s">
        <v>3208</v>
      </c>
      <c r="C322" s="133" t="s">
        <v>3207</v>
      </c>
      <c r="D322" s="191"/>
      <c r="E322" s="191"/>
      <c r="F322" s="70" t="str">
        <f t="shared" si="45"/>
        <v>-</v>
      </c>
      <c r="G322" s="65"/>
      <c r="H322" s="65"/>
      <c r="I322" s="65"/>
      <c r="J322" s="65"/>
      <c r="K322" s="65"/>
      <c r="L322" s="65"/>
      <c r="M322" s="65"/>
      <c r="N322" s="65"/>
      <c r="O322" s="65"/>
      <c r="P322" s="65"/>
      <c r="Q322" s="65"/>
      <c r="R322" s="65"/>
      <c r="S322" s="65"/>
      <c r="T322" s="65"/>
      <c r="U322" s="65"/>
      <c r="V322" s="65"/>
      <c r="W322" s="65"/>
    </row>
    <row r="323" spans="1:23" ht="24" x14ac:dyDescent="0.2">
      <c r="A323" s="69">
        <v>16371</v>
      </c>
      <c r="B323" s="64" t="s">
        <v>2265</v>
      </c>
      <c r="C323" s="133">
        <v>16371</v>
      </c>
      <c r="D323" s="191"/>
      <c r="E323" s="191"/>
      <c r="F323" s="70" t="str">
        <f t="shared" si="45"/>
        <v>-</v>
      </c>
      <c r="G323" s="65"/>
      <c r="H323" s="65"/>
      <c r="I323" s="65"/>
      <c r="J323" s="65"/>
      <c r="K323" s="65"/>
      <c r="L323" s="65"/>
      <c r="M323" s="65"/>
      <c r="N323" s="65"/>
      <c r="O323" s="65"/>
      <c r="P323" s="65"/>
      <c r="Q323" s="65"/>
      <c r="R323" s="65"/>
      <c r="S323" s="65"/>
      <c r="T323" s="65"/>
      <c r="U323" s="65"/>
      <c r="V323" s="65"/>
      <c r="W323" s="65"/>
    </row>
    <row r="324" spans="1:23" ht="24" x14ac:dyDescent="0.2">
      <c r="A324" s="69">
        <v>16372</v>
      </c>
      <c r="B324" s="64" t="s">
        <v>3571</v>
      </c>
      <c r="C324" s="133">
        <v>16372</v>
      </c>
      <c r="D324" s="191"/>
      <c r="E324" s="191"/>
      <c r="F324" s="70" t="str">
        <f t="shared" si="45"/>
        <v>-</v>
      </c>
      <c r="G324" s="65"/>
      <c r="H324" s="65"/>
      <c r="I324" s="65"/>
      <c r="J324" s="65"/>
      <c r="K324" s="65"/>
      <c r="L324" s="65"/>
      <c r="M324" s="65"/>
      <c r="N324" s="65"/>
      <c r="O324" s="65"/>
      <c r="P324" s="65"/>
      <c r="Q324" s="65"/>
      <c r="R324" s="65"/>
      <c r="S324" s="65"/>
      <c r="T324" s="65"/>
      <c r="U324" s="65"/>
      <c r="V324" s="65"/>
      <c r="W324" s="65"/>
    </row>
    <row r="325" spans="1:23" ht="24" x14ac:dyDescent="0.2">
      <c r="A325" s="69">
        <v>16373</v>
      </c>
      <c r="B325" s="64" t="s">
        <v>2266</v>
      </c>
      <c r="C325" s="133">
        <v>16373</v>
      </c>
      <c r="D325" s="191"/>
      <c r="E325" s="191"/>
      <c r="F325" s="70" t="str">
        <f t="shared" si="45"/>
        <v>-</v>
      </c>
      <c r="G325" s="65"/>
      <c r="H325" s="65"/>
      <c r="I325" s="65"/>
      <c r="J325" s="65"/>
      <c r="K325" s="65"/>
      <c r="L325" s="65"/>
      <c r="M325" s="65"/>
      <c r="N325" s="65"/>
      <c r="O325" s="65"/>
      <c r="P325" s="65"/>
      <c r="Q325" s="65"/>
      <c r="R325" s="65"/>
      <c r="S325" s="65"/>
      <c r="T325" s="65"/>
      <c r="U325" s="65"/>
      <c r="V325" s="65"/>
      <c r="W325" s="65"/>
    </row>
    <row r="326" spans="1:23" ht="24" x14ac:dyDescent="0.2">
      <c r="A326" s="69">
        <v>16374</v>
      </c>
      <c r="B326" s="64" t="s">
        <v>2267</v>
      </c>
      <c r="C326" s="133">
        <v>16374</v>
      </c>
      <c r="D326" s="191"/>
      <c r="E326" s="191"/>
      <c r="F326" s="70" t="str">
        <f t="shared" si="45"/>
        <v>-</v>
      </c>
      <c r="G326" s="65"/>
      <c r="H326" s="65"/>
      <c r="I326" s="65"/>
      <c r="J326" s="65"/>
      <c r="K326" s="65"/>
      <c r="L326" s="65"/>
      <c r="M326" s="65"/>
      <c r="N326" s="65"/>
      <c r="O326" s="65"/>
      <c r="P326" s="65"/>
      <c r="Q326" s="65"/>
      <c r="R326" s="65"/>
      <c r="S326" s="65"/>
      <c r="T326" s="65"/>
      <c r="U326" s="65"/>
      <c r="V326" s="65"/>
      <c r="W326" s="65"/>
    </row>
    <row r="327" spans="1:23" ht="24" x14ac:dyDescent="0.2">
      <c r="A327" s="69">
        <v>16375</v>
      </c>
      <c r="B327" s="64" t="s">
        <v>2268</v>
      </c>
      <c r="C327" s="133">
        <v>16375</v>
      </c>
      <c r="D327" s="191"/>
      <c r="E327" s="191"/>
      <c r="F327" s="70" t="str">
        <f t="shared" si="45"/>
        <v>-</v>
      </c>
      <c r="G327" s="65"/>
      <c r="H327" s="65"/>
      <c r="I327" s="65"/>
      <c r="J327" s="65"/>
      <c r="K327" s="65"/>
      <c r="L327" s="65"/>
      <c r="M327" s="65"/>
      <c r="N327" s="65"/>
      <c r="O327" s="65"/>
      <c r="P327" s="65"/>
      <c r="Q327" s="65"/>
      <c r="R327" s="65"/>
      <c r="S327" s="65"/>
      <c r="T327" s="65"/>
      <c r="U327" s="65"/>
      <c r="V327" s="65"/>
      <c r="W327" s="65"/>
    </row>
    <row r="328" spans="1:23" ht="24" x14ac:dyDescent="0.2">
      <c r="A328" s="69">
        <v>16376</v>
      </c>
      <c r="B328" s="64" t="s">
        <v>2269</v>
      </c>
      <c r="C328" s="133">
        <v>16376</v>
      </c>
      <c r="D328" s="191"/>
      <c r="E328" s="191"/>
      <c r="F328" s="70" t="str">
        <f t="shared" si="45"/>
        <v>-</v>
      </c>
      <c r="G328" s="65"/>
      <c r="H328" s="65"/>
      <c r="I328" s="65"/>
      <c r="J328" s="65"/>
      <c r="K328" s="65"/>
      <c r="L328" s="65"/>
      <c r="M328" s="65"/>
      <c r="N328" s="65"/>
      <c r="O328" s="65"/>
      <c r="P328" s="65"/>
      <c r="Q328" s="65"/>
      <c r="R328" s="65"/>
      <c r="S328" s="65"/>
      <c r="T328" s="65"/>
      <c r="U328" s="65"/>
      <c r="V328" s="65"/>
      <c r="W328" s="65"/>
    </row>
    <row r="329" spans="1:23" ht="24" x14ac:dyDescent="0.2">
      <c r="A329" s="69">
        <v>16377</v>
      </c>
      <c r="B329" s="64" t="s">
        <v>2270</v>
      </c>
      <c r="C329" s="133">
        <v>16377</v>
      </c>
      <c r="D329" s="191"/>
      <c r="E329" s="191"/>
      <c r="F329" s="70" t="str">
        <f t="shared" si="45"/>
        <v>-</v>
      </c>
      <c r="G329" s="65"/>
      <c r="H329" s="65"/>
      <c r="I329" s="65"/>
      <c r="J329" s="65"/>
      <c r="K329" s="65"/>
      <c r="L329" s="65"/>
      <c r="M329" s="65"/>
      <c r="N329" s="65"/>
      <c r="O329" s="65"/>
      <c r="P329" s="65"/>
      <c r="Q329" s="65"/>
      <c r="R329" s="65"/>
      <c r="S329" s="65"/>
      <c r="T329" s="65"/>
      <c r="U329" s="65"/>
      <c r="V329" s="65"/>
      <c r="W329" s="65"/>
    </row>
    <row r="330" spans="1:23" ht="24" x14ac:dyDescent="0.2">
      <c r="A330" s="69">
        <v>16378</v>
      </c>
      <c r="B330" s="64" t="s">
        <v>3572</v>
      </c>
      <c r="C330" s="133">
        <v>16378</v>
      </c>
      <c r="D330" s="191"/>
      <c r="E330" s="191"/>
      <c r="F330" s="70" t="str">
        <f t="shared" si="45"/>
        <v>-</v>
      </c>
      <c r="G330" s="65"/>
      <c r="H330" s="65"/>
      <c r="I330" s="65"/>
      <c r="J330" s="65"/>
      <c r="K330" s="65"/>
      <c r="L330" s="65"/>
      <c r="M330" s="65"/>
      <c r="N330" s="65"/>
      <c r="O330" s="65"/>
      <c r="P330" s="65"/>
      <c r="Q330" s="65"/>
      <c r="R330" s="65"/>
      <c r="S330" s="65"/>
      <c r="T330" s="65"/>
      <c r="U330" s="65"/>
      <c r="V330" s="65"/>
      <c r="W330" s="65"/>
    </row>
    <row r="331" spans="1:23" ht="24" x14ac:dyDescent="0.2">
      <c r="A331" s="69" t="s">
        <v>2271</v>
      </c>
      <c r="B331" s="64" t="s">
        <v>2272</v>
      </c>
      <c r="C331" s="133" t="s">
        <v>2271</v>
      </c>
      <c r="D331" s="191"/>
      <c r="E331" s="191"/>
      <c r="F331" s="70" t="str">
        <f t="shared" si="45"/>
        <v>-</v>
      </c>
      <c r="G331" s="65"/>
      <c r="H331" s="65"/>
      <c r="I331" s="65"/>
      <c r="J331" s="65"/>
      <c r="K331" s="65"/>
      <c r="L331" s="65"/>
      <c r="M331" s="65"/>
      <c r="N331" s="65"/>
      <c r="O331" s="65"/>
      <c r="P331" s="65"/>
      <c r="Q331" s="65"/>
      <c r="R331" s="65"/>
      <c r="S331" s="65"/>
      <c r="T331" s="65"/>
      <c r="U331" s="65"/>
      <c r="V331" s="65"/>
      <c r="W331" s="65"/>
    </row>
    <row r="332" spans="1:23" ht="24" x14ac:dyDescent="0.2">
      <c r="A332" s="69" t="s">
        <v>2273</v>
      </c>
      <c r="B332" s="64" t="s">
        <v>2274</v>
      </c>
      <c r="C332" s="133" t="s">
        <v>2273</v>
      </c>
      <c r="D332" s="191"/>
      <c r="E332" s="191"/>
      <c r="F332" s="70" t="str">
        <f t="shared" si="45"/>
        <v>-</v>
      </c>
      <c r="G332" s="65"/>
      <c r="H332" s="65"/>
      <c r="I332" s="65"/>
      <c r="J332" s="65"/>
      <c r="K332" s="65"/>
      <c r="L332" s="65"/>
      <c r="M332" s="65"/>
      <c r="N332" s="65"/>
      <c r="O332" s="65"/>
      <c r="P332" s="65"/>
      <c r="Q332" s="65"/>
      <c r="R332" s="65"/>
      <c r="S332" s="65"/>
      <c r="T332" s="65"/>
      <c r="U332" s="65"/>
      <c r="V332" s="65"/>
      <c r="W332" s="65"/>
    </row>
    <row r="333" spans="1:23" ht="24" x14ac:dyDescent="0.2">
      <c r="A333" s="69" t="s">
        <v>2275</v>
      </c>
      <c r="B333" s="64" t="s">
        <v>2276</v>
      </c>
      <c r="C333" s="133" t="s">
        <v>2275</v>
      </c>
      <c r="D333" s="191"/>
      <c r="E333" s="191"/>
      <c r="F333" s="70" t="str">
        <f t="shared" si="45"/>
        <v>-</v>
      </c>
      <c r="G333" s="65"/>
      <c r="H333" s="65"/>
      <c r="I333" s="65"/>
      <c r="J333" s="65"/>
      <c r="K333" s="65"/>
      <c r="L333" s="65"/>
      <c r="M333" s="65"/>
      <c r="N333" s="65"/>
      <c r="O333" s="65"/>
      <c r="P333" s="65"/>
      <c r="Q333" s="65"/>
      <c r="R333" s="65"/>
      <c r="S333" s="65"/>
      <c r="T333" s="65"/>
      <c r="U333" s="65"/>
      <c r="V333" s="65"/>
      <c r="W333" s="65"/>
    </row>
    <row r="334" spans="1:23" ht="24" x14ac:dyDescent="0.2">
      <c r="A334" s="69" t="s">
        <v>2277</v>
      </c>
      <c r="B334" s="64" t="s">
        <v>2278</v>
      </c>
      <c r="C334" s="133" t="s">
        <v>2277</v>
      </c>
      <c r="D334" s="191"/>
      <c r="E334" s="191"/>
      <c r="F334" s="70" t="str">
        <f t="shared" si="45"/>
        <v>-</v>
      </c>
      <c r="G334" s="65"/>
      <c r="H334" s="65"/>
      <c r="I334" s="65"/>
      <c r="J334" s="65"/>
      <c r="K334" s="65"/>
      <c r="L334" s="65"/>
      <c r="M334" s="65"/>
      <c r="N334" s="65"/>
      <c r="O334" s="65"/>
      <c r="P334" s="65"/>
      <c r="Q334" s="65"/>
      <c r="R334" s="65"/>
      <c r="S334" s="65"/>
      <c r="T334" s="65"/>
      <c r="U334" s="65"/>
      <c r="V334" s="65"/>
      <c r="W334" s="65"/>
    </row>
    <row r="335" spans="1:23" ht="24" x14ac:dyDescent="0.2">
      <c r="A335" s="69" t="s">
        <v>2279</v>
      </c>
      <c r="B335" s="64" t="s">
        <v>2280</v>
      </c>
      <c r="C335" s="133" t="s">
        <v>2279</v>
      </c>
      <c r="D335" s="191"/>
      <c r="E335" s="191"/>
      <c r="F335" s="70" t="str">
        <f t="shared" si="45"/>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2281</v>
      </c>
      <c r="B336" s="64" t="s">
        <v>2282</v>
      </c>
      <c r="C336" s="133" t="s">
        <v>2283</v>
      </c>
      <c r="D336" s="191"/>
      <c r="E336" s="191"/>
      <c r="F336" s="70" t="str">
        <f t="shared" si="45"/>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2281</v>
      </c>
      <c r="B337" s="64" t="s">
        <v>2284</v>
      </c>
      <c r="C337" s="133" t="s">
        <v>2285</v>
      </c>
      <c r="D337" s="191"/>
      <c r="E337" s="191"/>
      <c r="F337" s="70" t="str">
        <f t="shared" si="45"/>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2286</v>
      </c>
      <c r="B338" s="64" t="s">
        <v>2287</v>
      </c>
      <c r="C338" s="133" t="s">
        <v>2288</v>
      </c>
      <c r="D338" s="191"/>
      <c r="E338" s="191"/>
      <c r="F338" s="70" t="str">
        <f t="shared" si="45"/>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2286</v>
      </c>
      <c r="B339" s="64" t="s">
        <v>2289</v>
      </c>
      <c r="C339" s="133" t="s">
        <v>2290</v>
      </c>
      <c r="D339" s="191"/>
      <c r="E339" s="191"/>
      <c r="F339" s="70" t="str">
        <f t="shared" si="45"/>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2291</v>
      </c>
      <c r="B340" s="64" t="s">
        <v>3573</v>
      </c>
      <c r="C340" s="133" t="s">
        <v>2292</v>
      </c>
      <c r="D340" s="191"/>
      <c r="E340" s="191"/>
      <c r="F340" s="70" t="str">
        <f t="shared" si="45"/>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2291</v>
      </c>
      <c r="B341" s="64" t="s">
        <v>3574</v>
      </c>
      <c r="C341" s="133" t="s">
        <v>2293</v>
      </c>
      <c r="D341" s="191"/>
      <c r="E341" s="191"/>
      <c r="F341" s="70" t="str">
        <f t="shared" si="45"/>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2294</v>
      </c>
      <c r="B342" s="64" t="s">
        <v>2295</v>
      </c>
      <c r="C342" s="133" t="s">
        <v>2296</v>
      </c>
      <c r="D342" s="191"/>
      <c r="E342" s="191"/>
      <c r="F342" s="70" t="str">
        <f t="shared" si="45"/>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2294</v>
      </c>
      <c r="B343" s="64" t="s">
        <v>2297</v>
      </c>
      <c r="C343" s="133" t="s">
        <v>2298</v>
      </c>
      <c r="D343" s="191"/>
      <c r="E343" s="191"/>
      <c r="F343" s="70" t="str">
        <f t="shared" si="45"/>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2301</v>
      </c>
      <c r="C344" s="133" t="s">
        <v>2302</v>
      </c>
      <c r="D344" s="191"/>
      <c r="E344" s="191"/>
      <c r="F344" s="70" t="str">
        <f t="shared" si="45"/>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2306</v>
      </c>
      <c r="B345" s="181" t="s">
        <v>3575</v>
      </c>
      <c r="C345" s="133" t="s">
        <v>2306</v>
      </c>
      <c r="D345" s="191"/>
      <c r="E345" s="191"/>
      <c r="F345" s="70" t="str">
        <f t="shared" si="45"/>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2307</v>
      </c>
      <c r="C346" s="133" t="s">
        <v>2308</v>
      </c>
      <c r="D346" s="191"/>
      <c r="E346" s="191"/>
      <c r="F346" s="70" t="str">
        <f t="shared" si="45"/>
        <v>-</v>
      </c>
      <c r="G346" s="65"/>
      <c r="H346" s="65"/>
      <c r="I346" s="65"/>
      <c r="J346" s="65"/>
      <c r="K346" s="65"/>
      <c r="L346" s="65"/>
      <c r="M346" s="65"/>
      <c r="N346" s="65"/>
      <c r="O346" s="65"/>
      <c r="P346" s="65"/>
      <c r="Q346" s="65"/>
      <c r="R346" s="65"/>
      <c r="S346" s="65"/>
      <c r="T346" s="65"/>
      <c r="U346" s="65"/>
      <c r="V346" s="65"/>
      <c r="W346" s="65"/>
    </row>
    <row r="347" spans="1:23" ht="24" x14ac:dyDescent="0.2">
      <c r="A347" s="69">
        <v>26233</v>
      </c>
      <c r="B347" s="181" t="s">
        <v>2309</v>
      </c>
      <c r="C347" s="133" t="s">
        <v>2310</v>
      </c>
      <c r="D347" s="191"/>
      <c r="E347" s="191"/>
      <c r="F347" s="70" t="str">
        <f t="shared" si="45"/>
        <v>-</v>
      </c>
      <c r="G347" s="65"/>
      <c r="H347" s="65"/>
      <c r="I347" s="65"/>
      <c r="J347" s="65"/>
      <c r="K347" s="65"/>
      <c r="L347" s="65"/>
      <c r="M347" s="65"/>
      <c r="N347" s="65"/>
      <c r="O347" s="65"/>
      <c r="P347" s="65"/>
      <c r="Q347" s="65"/>
      <c r="R347" s="65"/>
      <c r="S347" s="65"/>
      <c r="T347" s="65"/>
      <c r="U347" s="65"/>
      <c r="V347" s="65"/>
      <c r="W347" s="65"/>
    </row>
    <row r="348" spans="1:23" ht="24" x14ac:dyDescent="0.2">
      <c r="A348" s="69" t="s">
        <v>1825</v>
      </c>
      <c r="B348" s="181" t="s">
        <v>3565</v>
      </c>
      <c r="C348" s="133" t="s">
        <v>1825</v>
      </c>
      <c r="D348" s="191"/>
      <c r="E348" s="191"/>
      <c r="F348" s="70" t="str">
        <f t="shared" si="45"/>
        <v>-</v>
      </c>
      <c r="G348" s="65"/>
      <c r="H348" s="65"/>
      <c r="I348" s="65"/>
      <c r="J348" s="65"/>
      <c r="K348" s="65"/>
      <c r="L348" s="65"/>
      <c r="M348" s="65"/>
      <c r="N348" s="65"/>
      <c r="O348" s="65"/>
      <c r="P348" s="65"/>
      <c r="Q348" s="65"/>
      <c r="R348" s="65"/>
      <c r="S348" s="65"/>
      <c r="T348" s="65"/>
      <c r="U348" s="65"/>
      <c r="V348" s="65"/>
      <c r="W348" s="65"/>
    </row>
    <row r="349" spans="1:23" ht="24" x14ac:dyDescent="0.2">
      <c r="A349" s="69">
        <v>26244</v>
      </c>
      <c r="B349" s="181" t="s">
        <v>2311</v>
      </c>
      <c r="C349" s="133" t="s">
        <v>2312</v>
      </c>
      <c r="D349" s="191"/>
      <c r="E349" s="191"/>
      <c r="F349" s="70" t="str">
        <f t="shared" si="45"/>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2313</v>
      </c>
      <c r="C350" s="133" t="s">
        <v>2314</v>
      </c>
      <c r="D350" s="191"/>
      <c r="E350" s="191"/>
      <c r="F350" s="70" t="str">
        <f t="shared" si="45"/>
        <v>-</v>
      </c>
      <c r="G350" s="65"/>
      <c r="H350" s="65"/>
      <c r="I350" s="65"/>
      <c r="J350" s="65"/>
      <c r="K350" s="65"/>
      <c r="L350" s="65"/>
      <c r="M350" s="65"/>
      <c r="N350" s="65"/>
      <c r="O350" s="65"/>
      <c r="P350" s="65"/>
      <c r="Q350" s="65"/>
      <c r="R350" s="65"/>
      <c r="S350" s="65"/>
      <c r="T350" s="65"/>
      <c r="U350" s="65"/>
      <c r="V350" s="65"/>
      <c r="W350" s="65"/>
    </row>
    <row r="351" spans="1:23" ht="24" x14ac:dyDescent="0.2">
      <c r="A351" s="69" t="s">
        <v>2315</v>
      </c>
      <c r="B351" s="181" t="s">
        <v>3576</v>
      </c>
      <c r="C351" s="133" t="s">
        <v>2315</v>
      </c>
      <c r="D351" s="191"/>
      <c r="E351" s="191"/>
      <c r="F351" s="70" t="str">
        <f t="shared" si="45"/>
        <v>-</v>
      </c>
      <c r="G351" s="65"/>
      <c r="H351" s="65"/>
      <c r="I351" s="65"/>
      <c r="J351" s="65"/>
      <c r="K351" s="65"/>
      <c r="L351" s="65"/>
      <c r="M351" s="65"/>
      <c r="N351" s="65"/>
      <c r="O351" s="65"/>
      <c r="P351" s="65"/>
      <c r="Q351" s="65"/>
      <c r="R351" s="65"/>
      <c r="S351" s="65"/>
      <c r="T351" s="65"/>
      <c r="U351" s="65"/>
      <c r="V351" s="65"/>
      <c r="W351" s="65"/>
    </row>
    <row r="352" spans="1:23" ht="24" x14ac:dyDescent="0.2">
      <c r="A352" s="69">
        <v>26434</v>
      </c>
      <c r="B352" s="181" t="s">
        <v>2316</v>
      </c>
      <c r="C352" s="133" t="s">
        <v>2317</v>
      </c>
      <c r="D352" s="191"/>
      <c r="E352" s="191"/>
      <c r="F352" s="70" t="str">
        <f t="shared" si="45"/>
        <v>-</v>
      </c>
      <c r="G352" s="65"/>
      <c r="H352" s="65"/>
      <c r="I352" s="65"/>
      <c r="J352" s="65"/>
      <c r="K352" s="65"/>
      <c r="L352" s="65"/>
      <c r="M352" s="65"/>
      <c r="N352" s="65"/>
      <c r="O352" s="65"/>
      <c r="P352" s="65"/>
      <c r="Q352" s="65"/>
      <c r="R352" s="65"/>
      <c r="S352" s="65"/>
      <c r="T352" s="65"/>
      <c r="U352" s="65"/>
      <c r="V352" s="65"/>
      <c r="W352" s="65"/>
    </row>
    <row r="353" spans="1:23" ht="24" x14ac:dyDescent="0.2">
      <c r="A353" s="69">
        <v>26443</v>
      </c>
      <c r="B353" s="181" t="s">
        <v>2318</v>
      </c>
      <c r="C353" s="133" t="s">
        <v>2319</v>
      </c>
      <c r="D353" s="191"/>
      <c r="E353" s="191"/>
      <c r="F353" s="70" t="str">
        <f t="shared" si="45"/>
        <v>-</v>
      </c>
      <c r="G353" s="65"/>
      <c r="H353" s="65"/>
      <c r="I353" s="65"/>
      <c r="J353" s="65"/>
      <c r="K353" s="65"/>
      <c r="L353" s="65"/>
      <c r="M353" s="65"/>
      <c r="N353" s="65"/>
      <c r="O353" s="65"/>
      <c r="P353" s="65"/>
      <c r="Q353" s="65"/>
      <c r="R353" s="65"/>
      <c r="S353" s="65"/>
      <c r="T353" s="65"/>
      <c r="U353" s="65"/>
      <c r="V353" s="65"/>
      <c r="W353" s="65"/>
    </row>
    <row r="354" spans="1:23" ht="24" x14ac:dyDescent="0.2">
      <c r="A354" s="69" t="s">
        <v>1826</v>
      </c>
      <c r="B354" s="181" t="s">
        <v>3566</v>
      </c>
      <c r="C354" s="133" t="s">
        <v>1826</v>
      </c>
      <c r="D354" s="191"/>
      <c r="E354" s="191"/>
      <c r="F354" s="70" t="str">
        <f t="shared" si="45"/>
        <v>-</v>
      </c>
      <c r="G354" s="65"/>
      <c r="H354" s="65"/>
      <c r="I354" s="65"/>
      <c r="J354" s="65"/>
      <c r="K354" s="65"/>
      <c r="L354" s="65"/>
      <c r="M354" s="65"/>
      <c r="N354" s="65"/>
      <c r="O354" s="65"/>
      <c r="P354" s="65"/>
      <c r="Q354" s="65"/>
      <c r="R354" s="65"/>
      <c r="S354" s="65"/>
      <c r="T354" s="65"/>
      <c r="U354" s="65"/>
      <c r="V354" s="65"/>
      <c r="W354" s="65"/>
    </row>
    <row r="355" spans="1:23" ht="24" x14ac:dyDescent="0.2">
      <c r="A355" s="69">
        <v>26454</v>
      </c>
      <c r="B355" s="181" t="s">
        <v>1827</v>
      </c>
      <c r="C355" s="133" t="s">
        <v>1828</v>
      </c>
      <c r="D355" s="191"/>
      <c r="E355" s="191"/>
      <c r="F355" s="70" t="str">
        <f t="shared" si="45"/>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1829</v>
      </c>
      <c r="B356" s="181" t="s">
        <v>3567</v>
      </c>
      <c r="C356" s="133" t="s">
        <v>1829</v>
      </c>
      <c r="D356" s="191"/>
      <c r="E356" s="191"/>
      <c r="F356" s="70" t="str">
        <f t="shared" si="45"/>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2320</v>
      </c>
      <c r="C357" s="133" t="s">
        <v>2321</v>
      </c>
      <c r="D357" s="191"/>
      <c r="E357" s="191"/>
      <c r="F357" s="70" t="str">
        <f t="shared" si="45"/>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2322</v>
      </c>
      <c r="C358" s="133" t="s">
        <v>2323</v>
      </c>
      <c r="D358" s="191"/>
      <c r="E358" s="191"/>
      <c r="F358" s="70" t="str">
        <f t="shared" si="45"/>
        <v>-</v>
      </c>
      <c r="G358" s="65"/>
      <c r="H358" s="65"/>
      <c r="I358" s="65"/>
      <c r="J358" s="65"/>
      <c r="K358" s="65"/>
      <c r="L358" s="65"/>
      <c r="M358" s="65"/>
      <c r="N358" s="65"/>
      <c r="O358" s="65"/>
      <c r="P358" s="65"/>
      <c r="Q358" s="65"/>
      <c r="R358" s="65"/>
      <c r="S358" s="65"/>
      <c r="T358" s="65"/>
      <c r="U358" s="65"/>
      <c r="V358" s="65"/>
      <c r="W358" s="65"/>
    </row>
    <row r="359" spans="1:23" ht="12" x14ac:dyDescent="0.2">
      <c r="A359" s="69" t="s">
        <v>1833</v>
      </c>
      <c r="B359" s="181" t="s">
        <v>3568</v>
      </c>
      <c r="C359" s="133" t="s">
        <v>1833</v>
      </c>
      <c r="D359" s="191"/>
      <c r="E359" s="191"/>
      <c r="F359" s="70" t="str">
        <f t="shared" si="45"/>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2324</v>
      </c>
      <c r="C360" s="133" t="s">
        <v>2325</v>
      </c>
      <c r="D360" s="191"/>
      <c r="E360" s="191"/>
      <c r="F360" s="70" t="str">
        <f t="shared" si="45"/>
        <v>-</v>
      </c>
      <c r="G360" s="65"/>
      <c r="H360" s="65"/>
      <c r="I360" s="65"/>
      <c r="J360" s="65"/>
      <c r="K360" s="65"/>
      <c r="L360" s="65"/>
      <c r="M360" s="65"/>
      <c r="N360" s="65"/>
      <c r="O360" s="65"/>
      <c r="P360" s="65"/>
      <c r="Q360" s="65"/>
      <c r="R360" s="65"/>
      <c r="S360" s="65"/>
      <c r="T360" s="65"/>
      <c r="U360" s="65"/>
      <c r="V360" s="65"/>
      <c r="W360" s="65"/>
    </row>
    <row r="361" spans="1:23" ht="24" x14ac:dyDescent="0.2">
      <c r="A361" s="69">
        <v>26534</v>
      </c>
      <c r="B361" s="181" t="s">
        <v>1834</v>
      </c>
      <c r="C361" s="133" t="s">
        <v>1835</v>
      </c>
      <c r="D361" s="191"/>
      <c r="E361" s="191"/>
      <c r="F361" s="70" t="str">
        <f t="shared" si="45"/>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2326</v>
      </c>
      <c r="C362" s="133" t="s">
        <v>2327</v>
      </c>
      <c r="D362" s="191"/>
      <c r="E362" s="191"/>
      <c r="F362" s="70" t="str">
        <f t="shared" si="45"/>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2328</v>
      </c>
      <c r="C363" s="133" t="s">
        <v>2329</v>
      </c>
      <c r="D363" s="191"/>
      <c r="E363" s="191"/>
      <c r="F363" s="70" t="str">
        <f t="shared" si="45"/>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2330</v>
      </c>
      <c r="C364" s="133" t="s">
        <v>2331</v>
      </c>
      <c r="D364" s="191"/>
      <c r="E364" s="191"/>
      <c r="F364" s="70" t="str">
        <f t="shared" si="45"/>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3257</v>
      </c>
      <c r="B365" s="181" t="s">
        <v>2299</v>
      </c>
      <c r="C365" s="133" t="s">
        <v>3257</v>
      </c>
      <c r="D365" s="191"/>
      <c r="E365" s="191"/>
      <c r="F365" s="70" t="str">
        <f t="shared" si="45"/>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2300</v>
      </c>
      <c r="C366" s="133">
        <v>27211</v>
      </c>
      <c r="D366" s="191"/>
      <c r="E366" s="191"/>
      <c r="F366" s="70" t="str">
        <f t="shared" ref="F366:F397" si="46">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3258</v>
      </c>
      <c r="C367" s="133">
        <v>27212</v>
      </c>
      <c r="D367" s="191"/>
      <c r="E367" s="191"/>
      <c r="F367" s="70" t="str">
        <f t="shared" si="46"/>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2303</v>
      </c>
      <c r="C368" s="133">
        <v>27311</v>
      </c>
      <c r="D368" s="191"/>
      <c r="E368" s="191"/>
      <c r="F368" s="70" t="str">
        <f t="shared" si="46"/>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3260</v>
      </c>
      <c r="B369" s="181" t="s">
        <v>2304</v>
      </c>
      <c r="C369" s="133" t="s">
        <v>3260</v>
      </c>
      <c r="D369" s="191"/>
      <c r="E369" s="191"/>
      <c r="F369" s="70" t="str">
        <f t="shared" si="46"/>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3261</v>
      </c>
      <c r="C370" s="133">
        <v>27511</v>
      </c>
      <c r="D370" s="191"/>
      <c r="E370" s="191"/>
      <c r="F370" s="70" t="str">
        <f t="shared" si="46"/>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3262</v>
      </c>
      <c r="C371" s="133">
        <v>27521</v>
      </c>
      <c r="D371" s="191"/>
      <c r="E371" s="191"/>
      <c r="F371" s="70" t="str">
        <f t="shared" si="46"/>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3263</v>
      </c>
      <c r="C372" s="133">
        <v>27522</v>
      </c>
      <c r="D372" s="191"/>
      <c r="E372" s="191"/>
      <c r="F372" s="70" t="str">
        <f t="shared" si="46"/>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3264</v>
      </c>
      <c r="C373" s="133">
        <v>27523</v>
      </c>
      <c r="D373" s="191"/>
      <c r="E373" s="191"/>
      <c r="F373" s="70" t="str">
        <f t="shared" si="46"/>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3265</v>
      </c>
      <c r="C374" s="133">
        <v>27524</v>
      </c>
      <c r="D374" s="191"/>
      <c r="E374" s="191"/>
      <c r="F374" s="70" t="str">
        <f t="shared" si="46"/>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3266</v>
      </c>
      <c r="C375" s="133">
        <v>27525</v>
      </c>
      <c r="D375" s="191"/>
      <c r="E375" s="191"/>
      <c r="F375" s="70" t="str">
        <f t="shared" si="46"/>
        <v>-</v>
      </c>
      <c r="G375" s="65"/>
      <c r="H375" s="65"/>
      <c r="I375" s="65"/>
      <c r="J375" s="65"/>
      <c r="K375" s="65"/>
      <c r="L375" s="65"/>
      <c r="M375" s="65"/>
      <c r="N375" s="65"/>
      <c r="O375" s="65"/>
      <c r="P375" s="65"/>
      <c r="Q375" s="65"/>
      <c r="R375" s="65"/>
      <c r="S375" s="65"/>
      <c r="T375" s="65"/>
      <c r="U375" s="65"/>
      <c r="V375" s="65"/>
      <c r="W375" s="65"/>
    </row>
    <row r="376" spans="1:23" ht="24" x14ac:dyDescent="0.2">
      <c r="A376" s="69">
        <v>27526</v>
      </c>
      <c r="B376" s="181" t="s">
        <v>3267</v>
      </c>
      <c r="C376" s="133">
        <v>27526</v>
      </c>
      <c r="D376" s="191"/>
      <c r="E376" s="191"/>
      <c r="F376" s="70" t="str">
        <f t="shared" si="46"/>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3268</v>
      </c>
      <c r="C377" s="133">
        <v>27527</v>
      </c>
      <c r="D377" s="191"/>
      <c r="E377" s="191"/>
      <c r="F377" s="70" t="str">
        <f t="shared" si="46"/>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3269</v>
      </c>
      <c r="C378" s="133">
        <v>27528</v>
      </c>
      <c r="D378" s="191"/>
      <c r="E378" s="191"/>
      <c r="F378" s="70" t="str">
        <f t="shared" si="46"/>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2305</v>
      </c>
      <c r="C379" s="133">
        <v>27611</v>
      </c>
      <c r="D379" s="191"/>
      <c r="E379" s="191"/>
      <c r="F379" s="70" t="str">
        <f t="shared" si="46"/>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3259</v>
      </c>
      <c r="C380" s="133">
        <v>27612</v>
      </c>
      <c r="D380" s="191"/>
      <c r="E380" s="191"/>
      <c r="F380" s="70" t="str">
        <f t="shared" si="46"/>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3245</v>
      </c>
      <c r="B381" s="64" t="s">
        <v>3246</v>
      </c>
      <c r="C381" s="133" t="s">
        <v>3245</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3247</v>
      </c>
      <c r="B382" s="64" t="s">
        <v>3248</v>
      </c>
      <c r="C382" s="133" t="s">
        <v>3247</v>
      </c>
      <c r="D382" s="191"/>
      <c r="E382" s="191"/>
      <c r="F382" s="70" t="str">
        <f t="shared" si="46"/>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3249</v>
      </c>
      <c r="B383" s="64" t="s">
        <v>3250</v>
      </c>
      <c r="C383" s="133" t="s">
        <v>3249</v>
      </c>
      <c r="D383" s="191"/>
      <c r="E383" s="191"/>
      <c r="F383" s="70" t="str">
        <f t="shared" si="46"/>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3251</v>
      </c>
      <c r="B384" s="64" t="s">
        <v>3252</v>
      </c>
      <c r="C384" s="133" t="s">
        <v>3251</v>
      </c>
      <c r="D384" s="191"/>
      <c r="E384" s="191"/>
      <c r="F384" s="70" t="str">
        <f t="shared" si="46"/>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3253</v>
      </c>
      <c r="B385" s="64" t="s">
        <v>3254</v>
      </c>
      <c r="C385" s="133" t="s">
        <v>3253</v>
      </c>
      <c r="D385" s="191"/>
      <c r="E385" s="191"/>
      <c r="F385" s="70" t="str">
        <f t="shared" si="46"/>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3255</v>
      </c>
      <c r="B386" s="64" t="s">
        <v>3256</v>
      </c>
      <c r="C386" s="133" t="s">
        <v>3255</v>
      </c>
      <c r="D386" s="191"/>
      <c r="E386" s="191"/>
      <c r="F386" s="70" t="str">
        <f t="shared" si="46"/>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3224</v>
      </c>
      <c r="B387" s="181" t="s">
        <v>3223</v>
      </c>
      <c r="C387" s="133" t="s">
        <v>3224</v>
      </c>
      <c r="D387" s="191"/>
      <c r="E387" s="191"/>
      <c r="F387" s="70" t="str">
        <f t="shared" si="46"/>
        <v>-</v>
      </c>
      <c r="G387" s="65"/>
      <c r="H387" s="65"/>
      <c r="I387" s="65"/>
      <c r="J387" s="65"/>
      <c r="K387" s="65"/>
      <c r="L387" s="65"/>
      <c r="M387" s="65"/>
      <c r="N387" s="65"/>
      <c r="O387" s="65"/>
      <c r="P387" s="65"/>
      <c r="Q387" s="65"/>
      <c r="R387" s="65"/>
      <c r="S387" s="65"/>
      <c r="T387" s="65"/>
      <c r="U387" s="65"/>
      <c r="V387" s="65"/>
      <c r="W387" s="65"/>
    </row>
    <row r="388" spans="1:23" ht="12" x14ac:dyDescent="0.2">
      <c r="A388" s="69" t="s">
        <v>3225</v>
      </c>
      <c r="B388" s="181" t="s">
        <v>3226</v>
      </c>
      <c r="C388" s="133" t="s">
        <v>3225</v>
      </c>
      <c r="D388" s="191"/>
      <c r="E388" s="191"/>
      <c r="F388" s="70" t="str">
        <f t="shared" si="46"/>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3227</v>
      </c>
      <c r="B389" s="181" t="s">
        <v>3235</v>
      </c>
      <c r="C389" s="133" t="s">
        <v>3227</v>
      </c>
      <c r="D389" s="191"/>
      <c r="E389" s="191"/>
      <c r="F389" s="70" t="str">
        <f t="shared" si="46"/>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3228</v>
      </c>
      <c r="B390" s="181" t="s">
        <v>3236</v>
      </c>
      <c r="C390" s="133" t="s">
        <v>3228</v>
      </c>
      <c r="D390" s="191"/>
      <c r="E390" s="191"/>
      <c r="F390" s="70" t="str">
        <f t="shared" si="46"/>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3229</v>
      </c>
      <c r="B391" s="309" t="s">
        <v>3237</v>
      </c>
      <c r="C391" s="310" t="s">
        <v>3229</v>
      </c>
      <c r="D391" s="311"/>
      <c r="E391" s="311"/>
      <c r="F391" s="283" t="str">
        <f t="shared" si="46"/>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3230</v>
      </c>
      <c r="B392" s="309" t="s">
        <v>3238</v>
      </c>
      <c r="C392" s="310" t="s">
        <v>3230</v>
      </c>
      <c r="D392" s="311"/>
      <c r="E392" s="311"/>
      <c r="F392" s="283" t="str">
        <f t="shared" si="46"/>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3231</v>
      </c>
      <c r="B393" s="309" t="s">
        <v>3239</v>
      </c>
      <c r="C393" s="310" t="s">
        <v>3231</v>
      </c>
      <c r="D393" s="311"/>
      <c r="E393" s="311"/>
      <c r="F393" s="283" t="str">
        <f t="shared" si="46"/>
        <v>-</v>
      </c>
      <c r="G393" s="65"/>
      <c r="H393" s="65"/>
      <c r="I393" s="65"/>
      <c r="J393" s="65"/>
      <c r="K393" s="65"/>
      <c r="L393" s="65"/>
      <c r="M393" s="65"/>
      <c r="N393" s="65"/>
      <c r="O393" s="65"/>
      <c r="P393" s="65"/>
      <c r="Q393" s="65"/>
      <c r="R393" s="65"/>
      <c r="S393" s="65"/>
      <c r="T393" s="65"/>
      <c r="U393" s="65"/>
      <c r="V393" s="65"/>
      <c r="W393" s="65"/>
    </row>
    <row r="394" spans="1:23" ht="24" x14ac:dyDescent="0.2">
      <c r="A394" s="308" t="s">
        <v>3243</v>
      </c>
      <c r="B394" s="309" t="s">
        <v>3244</v>
      </c>
      <c r="C394" s="310" t="s">
        <v>3243</v>
      </c>
      <c r="D394" s="311"/>
      <c r="E394" s="311"/>
      <c r="F394" s="283" t="str">
        <f t="shared" si="46"/>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3232</v>
      </c>
      <c r="B395" s="309" t="s">
        <v>3240</v>
      </c>
      <c r="C395" s="310" t="s">
        <v>3232</v>
      </c>
      <c r="D395" s="311"/>
      <c r="E395" s="311"/>
      <c r="F395" s="283" t="str">
        <f t="shared" si="46"/>
        <v>-</v>
      </c>
      <c r="G395" s="65"/>
      <c r="H395" s="65"/>
      <c r="I395" s="65"/>
      <c r="J395" s="65"/>
      <c r="K395" s="65"/>
      <c r="L395" s="65"/>
      <c r="M395" s="65"/>
      <c r="N395" s="65"/>
      <c r="O395" s="65"/>
      <c r="P395" s="65"/>
      <c r="Q395" s="65"/>
      <c r="R395" s="65"/>
      <c r="S395" s="65"/>
      <c r="T395" s="65"/>
      <c r="U395" s="65"/>
      <c r="V395" s="65"/>
      <c r="W395" s="65"/>
    </row>
    <row r="396" spans="1:23" ht="24" x14ac:dyDescent="0.2">
      <c r="A396" s="308" t="s">
        <v>3233</v>
      </c>
      <c r="B396" s="309" t="s">
        <v>3241</v>
      </c>
      <c r="C396" s="310" t="s">
        <v>3233</v>
      </c>
      <c r="D396" s="311"/>
      <c r="E396" s="311"/>
      <c r="F396" s="283" t="str">
        <f t="shared" si="46"/>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3234</v>
      </c>
      <c r="B397" s="85" t="s">
        <v>3242</v>
      </c>
      <c r="C397" s="275" t="s">
        <v>3234</v>
      </c>
      <c r="D397" s="192"/>
      <c r="E397" s="307"/>
      <c r="F397" s="312" t="str">
        <f t="shared" si="46"/>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r:id="rId1"/>
  <headerFooter>
    <oddFooter>&amp;RStranica: &amp;P od &amp;N</oddFooter>
  </headerFooter>
  <rowBreaks count="2" manualBreakCount="2">
    <brk id="170" max="8" man="1"/>
    <brk id="328"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Y993"/>
  <sheetViews>
    <sheetView showGridLines="0" workbookViewId="0"/>
  </sheetViews>
  <sheetFormatPr defaultColWidth="14.42578125" defaultRowHeight="15" customHeight="1" x14ac:dyDescent="0.2"/>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0" width="14.42578125" style="45" customWidth="1"/>
    <col min="31" max="16384" width="14.42578125" style="45"/>
  </cols>
  <sheetData>
    <row r="1" spans="1:25" ht="44.25" customHeight="1" x14ac:dyDescent="0.2">
      <c r="A1" s="288" t="s">
        <v>38</v>
      </c>
      <c r="B1" s="240"/>
      <c r="C1" s="288" t="s">
        <v>28</v>
      </c>
      <c r="D1" s="290"/>
      <c r="E1" s="289" t="s">
        <v>39</v>
      </c>
      <c r="F1" s="291"/>
    </row>
    <row r="2" spans="1:25" ht="50.1" customHeight="1" x14ac:dyDescent="0.25">
      <c r="A2" s="368" t="s">
        <v>2332</v>
      </c>
      <c r="B2" s="369"/>
      <c r="C2" s="369"/>
      <c r="D2" s="369"/>
      <c r="E2" s="369"/>
      <c r="F2" s="369"/>
      <c r="G2" s="41"/>
      <c r="H2" s="41"/>
      <c r="I2" s="41"/>
      <c r="J2" s="41"/>
      <c r="K2" s="41"/>
      <c r="L2" s="41"/>
      <c r="M2" s="41"/>
      <c r="N2" s="41"/>
      <c r="O2" s="41"/>
      <c r="P2" s="41"/>
      <c r="Q2" s="41"/>
      <c r="R2" s="41"/>
      <c r="S2" s="41"/>
      <c r="T2" s="41"/>
      <c r="U2" s="41"/>
      <c r="V2" s="41"/>
      <c r="W2" s="41"/>
      <c r="X2" s="41"/>
      <c r="Y2" s="41"/>
    </row>
    <row r="3" spans="1:25" s="173" customFormat="1" ht="48" x14ac:dyDescent="0.2">
      <c r="A3" s="210" t="s">
        <v>2333</v>
      </c>
      <c r="B3" s="211" t="s">
        <v>34</v>
      </c>
      <c r="C3" s="212" t="s">
        <v>35</v>
      </c>
      <c r="D3" s="211" t="s">
        <v>42</v>
      </c>
      <c r="E3" s="211" t="s">
        <v>43</v>
      </c>
      <c r="F3" s="213" t="s">
        <v>44</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
      <c r="A4" s="214">
        <v>1</v>
      </c>
      <c r="B4" s="215">
        <v>2</v>
      </c>
      <c r="C4" s="216" t="s">
        <v>45</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1843</v>
      </c>
      <c r="B5" s="141" t="s">
        <v>2334</v>
      </c>
      <c r="C5" s="137" t="s">
        <v>1843</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x14ac:dyDescent="0.2">
      <c r="A6" s="56" t="s">
        <v>1845</v>
      </c>
      <c r="B6" s="182" t="s">
        <v>2335</v>
      </c>
      <c r="C6" s="138" t="s">
        <v>1845</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2336</v>
      </c>
      <c r="B7" s="63" t="s">
        <v>2337</v>
      </c>
      <c r="C7" s="138" t="s">
        <v>2336</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2338</v>
      </c>
      <c r="B8" s="63" t="s">
        <v>2339</v>
      </c>
      <c r="C8" s="138" t="s">
        <v>2338</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2340</v>
      </c>
      <c r="B9" s="63" t="s">
        <v>2341</v>
      </c>
      <c r="C9" s="138" t="s">
        <v>2340</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1847</v>
      </c>
      <c r="B10" s="63" t="s">
        <v>2342</v>
      </c>
      <c r="C10" s="138" t="s">
        <v>1847</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2343</v>
      </c>
      <c r="B11" s="63" t="s">
        <v>2344</v>
      </c>
      <c r="C11" s="138" t="s">
        <v>2343</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2345</v>
      </c>
      <c r="B12" s="63" t="s">
        <v>2346</v>
      </c>
      <c r="C12" s="138" t="s">
        <v>2345</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2347</v>
      </c>
      <c r="B13" s="63" t="s">
        <v>2348</v>
      </c>
      <c r="C13" s="138" t="s">
        <v>2347</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2349</v>
      </c>
      <c r="B14" s="63" t="s">
        <v>2350</v>
      </c>
      <c r="C14" s="138" t="s">
        <v>2349</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2351</v>
      </c>
      <c r="B15" s="63" t="s">
        <v>2352</v>
      </c>
      <c r="C15" s="138" t="s">
        <v>2351</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2353</v>
      </c>
      <c r="B16" s="63" t="s">
        <v>2354</v>
      </c>
      <c r="C16" s="138" t="s">
        <v>2353</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2355</v>
      </c>
      <c r="B17" s="63" t="s">
        <v>2356</v>
      </c>
      <c r="C17" s="138" t="s">
        <v>2355</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2357</v>
      </c>
      <c r="B18" s="63" t="s">
        <v>2358</v>
      </c>
      <c r="C18" s="138" t="s">
        <v>2357</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2359</v>
      </c>
      <c r="B19" s="63" t="s">
        <v>2360</v>
      </c>
      <c r="C19" s="138" t="s">
        <v>2359</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2361</v>
      </c>
      <c r="B20" s="63" t="s">
        <v>2362</v>
      </c>
      <c r="C20" s="138" t="s">
        <v>2361</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2363</v>
      </c>
      <c r="B21" s="63" t="s">
        <v>2364</v>
      </c>
      <c r="C21" s="138" t="s">
        <v>2363</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1850</v>
      </c>
      <c r="B22" s="63" t="s">
        <v>2365</v>
      </c>
      <c r="C22" s="138" t="s">
        <v>1850</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2366</v>
      </c>
      <c r="B23" s="63" t="s">
        <v>2367</v>
      </c>
      <c r="C23" s="138" t="s">
        <v>2366</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2368</v>
      </c>
      <c r="B24" s="63" t="s">
        <v>2369</v>
      </c>
      <c r="C24" s="138" t="s">
        <v>2368</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2370</v>
      </c>
      <c r="B25" s="63" t="s">
        <v>2371</v>
      </c>
      <c r="C25" s="138" t="s">
        <v>2370</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2372</v>
      </c>
      <c r="B26" s="63" t="s">
        <v>2373</v>
      </c>
      <c r="C26" s="138" t="s">
        <v>2372</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2374</v>
      </c>
      <c r="B27" s="63" t="s">
        <v>2375</v>
      </c>
      <c r="C27" s="138" t="s">
        <v>2374</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1904</v>
      </c>
      <c r="B28" s="63" t="s">
        <v>2376</v>
      </c>
      <c r="C28" s="138" t="s">
        <v>1904</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2377</v>
      </c>
      <c r="B29" s="63" t="s">
        <v>2378</v>
      </c>
      <c r="C29" s="138" t="s">
        <v>2377</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2379</v>
      </c>
      <c r="B30" s="63" t="s">
        <v>2380</v>
      </c>
      <c r="C30" s="138" t="s">
        <v>2379</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2381</v>
      </c>
      <c r="B31" s="63" t="s">
        <v>2382</v>
      </c>
      <c r="C31" s="138" t="s">
        <v>2381</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2383</v>
      </c>
      <c r="B32" s="63" t="s">
        <v>2384</v>
      </c>
      <c r="C32" s="138" t="s">
        <v>2383</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2385</v>
      </c>
      <c r="B33" s="63" t="s">
        <v>2386</v>
      </c>
      <c r="C33" s="138" t="s">
        <v>2385</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2387</v>
      </c>
      <c r="B34" s="63" t="s">
        <v>2388</v>
      </c>
      <c r="C34" s="138" t="s">
        <v>2387</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1906</v>
      </c>
      <c r="B35" s="63" t="s">
        <v>2389</v>
      </c>
      <c r="C35" s="138" t="s">
        <v>1906</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1907</v>
      </c>
      <c r="B36" s="63" t="s">
        <v>2390</v>
      </c>
      <c r="C36" s="138" t="s">
        <v>1907</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2391</v>
      </c>
      <c r="B37" s="63" t="s">
        <v>2392</v>
      </c>
      <c r="C37" s="138" t="s">
        <v>2391</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2393</v>
      </c>
      <c r="B38" s="63" t="s">
        <v>2394</v>
      </c>
      <c r="C38" s="138" t="s">
        <v>2393</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1908</v>
      </c>
      <c r="B39" s="63" t="s">
        <v>2395</v>
      </c>
      <c r="C39" s="138" t="s">
        <v>1908</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2396</v>
      </c>
      <c r="B40" s="63" t="s">
        <v>2397</v>
      </c>
      <c r="C40" s="138" t="s">
        <v>2396</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2398</v>
      </c>
      <c r="B41" s="63" t="s">
        <v>2399</v>
      </c>
      <c r="C41" s="138" t="s">
        <v>2398</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2400</v>
      </c>
      <c r="B42" s="63" t="s">
        <v>2401</v>
      </c>
      <c r="C42" s="138" t="s">
        <v>2400</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2402</v>
      </c>
      <c r="B43" s="63" t="s">
        <v>2403</v>
      </c>
      <c r="C43" s="138" t="s">
        <v>2402</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2404</v>
      </c>
      <c r="B44" s="63" t="s">
        <v>2405</v>
      </c>
      <c r="C44" s="138" t="s">
        <v>2404</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2406</v>
      </c>
      <c r="B45" s="63" t="s">
        <v>2407</v>
      </c>
      <c r="C45" s="138" t="s">
        <v>2406</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2408</v>
      </c>
      <c r="B46" s="63" t="s">
        <v>2409</v>
      </c>
      <c r="C46" s="138" t="s">
        <v>2408</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2410</v>
      </c>
      <c r="B47" s="63" t="s">
        <v>2411</v>
      </c>
      <c r="C47" s="138" t="s">
        <v>2410</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2412</v>
      </c>
      <c r="B48" s="63" t="s">
        <v>2413</v>
      </c>
      <c r="C48" s="138" t="s">
        <v>2412</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2414</v>
      </c>
      <c r="B49" s="63" t="s">
        <v>2415</v>
      </c>
      <c r="C49" s="138" t="s">
        <v>2414</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2416</v>
      </c>
      <c r="B50" s="63" t="s">
        <v>2417</v>
      </c>
      <c r="C50" s="138" t="s">
        <v>2416</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2418</v>
      </c>
      <c r="B51" s="63" t="s">
        <v>2419</v>
      </c>
      <c r="C51" s="138" t="s">
        <v>2418</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2420</v>
      </c>
      <c r="B52" s="63" t="s">
        <v>2421</v>
      </c>
      <c r="C52" s="138" t="s">
        <v>2420</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2422</v>
      </c>
      <c r="B53" s="63" t="s">
        <v>2423</v>
      </c>
      <c r="C53" s="138" t="s">
        <v>2422</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2424</v>
      </c>
      <c r="B54" s="63" t="s">
        <v>2425</v>
      </c>
      <c r="C54" s="138" t="s">
        <v>2424</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2426</v>
      </c>
      <c r="B55" s="63" t="s">
        <v>2427</v>
      </c>
      <c r="C55" s="138" t="s">
        <v>2426</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2428</v>
      </c>
      <c r="B56" s="63" t="s">
        <v>2429</v>
      </c>
      <c r="C56" s="138" t="s">
        <v>2428</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2430</v>
      </c>
      <c r="B57" s="63" t="s">
        <v>2431</v>
      </c>
      <c r="C57" s="138" t="s">
        <v>2430</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2432</v>
      </c>
      <c r="B58" s="63" t="s">
        <v>2433</v>
      </c>
      <c r="C58" s="138" t="s">
        <v>2432</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2434</v>
      </c>
      <c r="B59" s="63" t="s">
        <v>2435</v>
      </c>
      <c r="C59" s="138" t="s">
        <v>2434</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2436</v>
      </c>
      <c r="B60" s="63" t="s">
        <v>2437</v>
      </c>
      <c r="C60" s="138" t="s">
        <v>2436</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2438</v>
      </c>
      <c r="B61" s="63" t="s">
        <v>2439</v>
      </c>
      <c r="C61" s="138" t="s">
        <v>2438</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2440</v>
      </c>
      <c r="B62" s="63" t="s">
        <v>2441</v>
      </c>
      <c r="C62" s="138" t="s">
        <v>2440</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2442</v>
      </c>
      <c r="B63" s="63" t="s">
        <v>2443</v>
      </c>
      <c r="C63" s="138" t="s">
        <v>2442</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2444</v>
      </c>
      <c r="B64" s="63" t="s">
        <v>2445</v>
      </c>
      <c r="C64" s="138" t="s">
        <v>2444</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2446</v>
      </c>
      <c r="B65" s="63" t="s">
        <v>2447</v>
      </c>
      <c r="C65" s="138" t="s">
        <v>2446</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2448</v>
      </c>
      <c r="B66" s="63" t="s">
        <v>2449</v>
      </c>
      <c r="C66" s="138" t="s">
        <v>2448</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2450</v>
      </c>
      <c r="B67" s="63" t="s">
        <v>2451</v>
      </c>
      <c r="C67" s="138" t="s">
        <v>2450</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2452</v>
      </c>
      <c r="B68" s="63" t="s">
        <v>2453</v>
      </c>
      <c r="C68" s="138" t="s">
        <v>2452</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2454</v>
      </c>
      <c r="B69" s="63" t="s">
        <v>2455</v>
      </c>
      <c r="C69" s="138" t="s">
        <v>2454</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2456</v>
      </c>
      <c r="B70" s="63" t="s">
        <v>2457</v>
      </c>
      <c r="C70" s="138" t="s">
        <v>2456</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2458</v>
      </c>
      <c r="B71" s="63" t="s">
        <v>2459</v>
      </c>
      <c r="C71" s="138" t="s">
        <v>2458</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2460</v>
      </c>
      <c r="B72" s="63" t="s">
        <v>2461</v>
      </c>
      <c r="C72" s="138" t="s">
        <v>2460</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2462</v>
      </c>
      <c r="B73" s="63" t="s">
        <v>2463</v>
      </c>
      <c r="C73" s="138" t="s">
        <v>2462</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1909</v>
      </c>
      <c r="B74" s="63" t="s">
        <v>2464</v>
      </c>
      <c r="C74" s="138" t="s">
        <v>1909</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1910</v>
      </c>
      <c r="B75" s="63" t="s">
        <v>2465</v>
      </c>
      <c r="C75" s="138" t="s">
        <v>1910</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1912</v>
      </c>
      <c r="B76" s="63" t="s">
        <v>2466</v>
      </c>
      <c r="C76" s="138" t="s">
        <v>1912</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1914</v>
      </c>
      <c r="B77" s="63" t="s">
        <v>2467</v>
      </c>
      <c r="C77" s="138" t="s">
        <v>1914</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1916</v>
      </c>
      <c r="B78" s="63" t="s">
        <v>2468</v>
      </c>
      <c r="C78" s="138" t="s">
        <v>1916</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1918</v>
      </c>
      <c r="B79" s="63" t="s">
        <v>2469</v>
      </c>
      <c r="C79" s="138" t="s">
        <v>1918</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1920</v>
      </c>
      <c r="B80" s="63" t="s">
        <v>2470</v>
      </c>
      <c r="C80" s="138" t="s">
        <v>1920</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1922</v>
      </c>
      <c r="B81" s="63" t="s">
        <v>2471</v>
      </c>
      <c r="C81" s="138" t="s">
        <v>1922</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1924</v>
      </c>
      <c r="B82" s="63" t="s">
        <v>2472</v>
      </c>
      <c r="C82" s="138" t="s">
        <v>1924</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1925</v>
      </c>
      <c r="B83" s="63" t="s">
        <v>2473</v>
      </c>
      <c r="C83" s="138" t="s">
        <v>1925</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1927</v>
      </c>
      <c r="B84" s="63" t="s">
        <v>2474</v>
      </c>
      <c r="C84" s="138" t="s">
        <v>1927</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1928</v>
      </c>
      <c r="B85" s="63" t="s">
        <v>2475</v>
      </c>
      <c r="C85" s="138" t="s">
        <v>1928</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1930</v>
      </c>
      <c r="B86" s="63" t="s">
        <v>2476</v>
      </c>
      <c r="C86" s="138" t="s">
        <v>1930</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2477</v>
      </c>
      <c r="B87" s="63" t="s">
        <v>2478</v>
      </c>
      <c r="C87" s="138" t="s">
        <v>2477</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2479</v>
      </c>
      <c r="B88" s="63" t="s">
        <v>2480</v>
      </c>
      <c r="C88" s="138" t="s">
        <v>2479</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2481</v>
      </c>
      <c r="B89" s="63" t="s">
        <v>2482</v>
      </c>
      <c r="C89" s="138" t="s">
        <v>2481</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2483</v>
      </c>
      <c r="B90" s="63" t="s">
        <v>2484</v>
      </c>
      <c r="C90" s="138" t="s">
        <v>2483</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2485</v>
      </c>
      <c r="B91" s="63" t="s">
        <v>1499</v>
      </c>
      <c r="C91" s="138" t="s">
        <v>2485</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2486</v>
      </c>
      <c r="B92" s="63" t="s">
        <v>2487</v>
      </c>
      <c r="C92" s="138" t="s">
        <v>2486</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2488</v>
      </c>
      <c r="B93" s="63" t="s">
        <v>2489</v>
      </c>
      <c r="C93" s="138" t="s">
        <v>2488</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2490</v>
      </c>
      <c r="B94" s="63" t="s">
        <v>2491</v>
      </c>
      <c r="C94" s="138" t="s">
        <v>2490</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2492</v>
      </c>
      <c r="B95" s="63" t="s">
        <v>2493</v>
      </c>
      <c r="C95" s="138" t="s">
        <v>2492</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2494</v>
      </c>
      <c r="B96" s="63" t="s">
        <v>2495</v>
      </c>
      <c r="C96" s="138" t="s">
        <v>2494</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2496</v>
      </c>
      <c r="B97" s="63" t="s">
        <v>2497</v>
      </c>
      <c r="C97" s="138" t="s">
        <v>2496</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2498</v>
      </c>
      <c r="B98" s="63" t="s">
        <v>2499</v>
      </c>
      <c r="C98" s="138" t="s">
        <v>2498</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2500</v>
      </c>
      <c r="B99" s="63" t="s">
        <v>2501</v>
      </c>
      <c r="C99" s="138" t="s">
        <v>2500</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2502</v>
      </c>
      <c r="B100" s="63" t="s">
        <v>2503</v>
      </c>
      <c r="C100" s="138" t="s">
        <v>2502</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2504</v>
      </c>
      <c r="B101" s="63" t="s">
        <v>2505</v>
      </c>
      <c r="C101" s="138" t="s">
        <v>2504</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2506</v>
      </c>
      <c r="B102" s="63" t="s">
        <v>2507</v>
      </c>
      <c r="C102" s="138" t="s">
        <v>2506</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2508</v>
      </c>
      <c r="B103" s="63" t="s">
        <v>2509</v>
      </c>
      <c r="C103" s="138" t="s">
        <v>2508</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2510</v>
      </c>
      <c r="B104" s="63" t="s">
        <v>2511</v>
      </c>
      <c r="C104" s="138" t="s">
        <v>2510</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2512</v>
      </c>
      <c r="B105" s="63" t="s">
        <v>2513</v>
      </c>
      <c r="C105" s="138" t="s">
        <v>2512</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2514</v>
      </c>
      <c r="B106" s="63" t="s">
        <v>2515</v>
      </c>
      <c r="C106" s="138" t="s">
        <v>2514</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2516</v>
      </c>
      <c r="B107" s="63" t="s">
        <v>2517</v>
      </c>
      <c r="C107" s="138" t="s">
        <v>2516</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2518</v>
      </c>
      <c r="B108" s="63" t="s">
        <v>2519</v>
      </c>
      <c r="C108" s="138" t="s">
        <v>2518</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2520</v>
      </c>
      <c r="B109" s="63" t="s">
        <v>2521</v>
      </c>
      <c r="C109" s="138" t="s">
        <v>2520</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2522</v>
      </c>
      <c r="B110" s="63" t="s">
        <v>2523</v>
      </c>
      <c r="C110" s="138" t="s">
        <v>2522</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2524</v>
      </c>
      <c r="B111" s="63" t="s">
        <v>2525</v>
      </c>
      <c r="C111" s="138" t="s">
        <v>2524</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2526</v>
      </c>
      <c r="B112" s="63" t="s">
        <v>2527</v>
      </c>
      <c r="C112" s="138" t="s">
        <v>2526</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2528</v>
      </c>
      <c r="B113" s="63" t="s">
        <v>2529</v>
      </c>
      <c r="C113" s="138" t="s">
        <v>2528</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2530</v>
      </c>
      <c r="B114" s="63" t="s">
        <v>2531</v>
      </c>
      <c r="C114" s="138" t="s">
        <v>2530</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2532</v>
      </c>
      <c r="B115" s="63" t="s">
        <v>2533</v>
      </c>
      <c r="C115" s="138" t="s">
        <v>2532</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2534</v>
      </c>
      <c r="B116" s="63" t="s">
        <v>2535</v>
      </c>
      <c r="C116" s="138" t="s">
        <v>2534</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2536</v>
      </c>
      <c r="B117" s="63" t="s">
        <v>2537</v>
      </c>
      <c r="C117" s="138" t="s">
        <v>2536</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2538</v>
      </c>
      <c r="B118" s="63" t="s">
        <v>2539</v>
      </c>
      <c r="C118" s="138" t="s">
        <v>2538</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2540</v>
      </c>
      <c r="B119" s="63" t="s">
        <v>2541</v>
      </c>
      <c r="C119" s="138" t="s">
        <v>2540</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2542</v>
      </c>
      <c r="B120" s="63" t="s">
        <v>2543</v>
      </c>
      <c r="C120" s="138" t="s">
        <v>2542</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2544</v>
      </c>
      <c r="B121" s="63" t="s">
        <v>2545</v>
      </c>
      <c r="C121" s="138" t="s">
        <v>2544</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2546</v>
      </c>
      <c r="B122" s="63" t="s">
        <v>2547</v>
      </c>
      <c r="C122" s="138" t="s">
        <v>2546</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2548</v>
      </c>
      <c r="B123" s="63" t="s">
        <v>2549</v>
      </c>
      <c r="C123" s="138" t="s">
        <v>2548</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2550</v>
      </c>
      <c r="B124" s="63" t="s">
        <v>2551</v>
      </c>
      <c r="C124" s="138" t="s">
        <v>2550</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2552</v>
      </c>
      <c r="B125" s="63" t="s">
        <v>2553</v>
      </c>
      <c r="C125" s="138" t="s">
        <v>2552</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2554</v>
      </c>
      <c r="B126" s="63" t="s">
        <v>2555</v>
      </c>
      <c r="C126" s="138" t="s">
        <v>2554</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2556</v>
      </c>
      <c r="B127" s="63" t="s">
        <v>2557</v>
      </c>
      <c r="C127" s="138" t="s">
        <v>2556</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2558</v>
      </c>
      <c r="B128" s="63" t="s">
        <v>2559</v>
      </c>
      <c r="C128" s="138" t="s">
        <v>2558</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2560</v>
      </c>
      <c r="B129" s="63" t="s">
        <v>2561</v>
      </c>
      <c r="C129" s="138" t="s">
        <v>2560</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2562</v>
      </c>
      <c r="B130" s="63" t="s">
        <v>2563</v>
      </c>
      <c r="C130" s="138" t="s">
        <v>2562</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2564</v>
      </c>
      <c r="B131" s="63" t="s">
        <v>2565</v>
      </c>
      <c r="C131" s="138" t="s">
        <v>2564</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2566</v>
      </c>
      <c r="B132" s="63" t="s">
        <v>2567</v>
      </c>
      <c r="C132" s="138" t="s">
        <v>2566</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2568</v>
      </c>
      <c r="B133" s="63" t="s">
        <v>2569</v>
      </c>
      <c r="C133" s="138" t="s">
        <v>2568</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2570</v>
      </c>
      <c r="B134" s="63" t="s">
        <v>2571</v>
      </c>
      <c r="C134" s="138" t="s">
        <v>2570</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2572</v>
      </c>
      <c r="B135" s="63" t="s">
        <v>2573</v>
      </c>
      <c r="C135" s="138" t="s">
        <v>2572</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2574</v>
      </c>
      <c r="B136" s="63" t="s">
        <v>2575</v>
      </c>
      <c r="C136" s="138" t="s">
        <v>2574</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2576</v>
      </c>
      <c r="B137" s="63" t="s">
        <v>1526</v>
      </c>
      <c r="C137" s="138" t="s">
        <v>2576</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x14ac:dyDescent="0.2">
      <c r="A138" s="56" t="s">
        <v>2577</v>
      </c>
      <c r="B138" s="182" t="s">
        <v>2578</v>
      </c>
      <c r="C138" s="138" t="s">
        <v>2577</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2579</v>
      </c>
      <c r="B139" s="63" t="s">
        <v>2580</v>
      </c>
      <c r="C139" s="138" t="s">
        <v>2579</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2581</v>
      </c>
      <c r="B140" s="63" t="s">
        <v>2582</v>
      </c>
      <c r="C140" s="138" t="s">
        <v>2581</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2583</v>
      </c>
      <c r="C141" s="276" t="s">
        <v>2584</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0"/>
      <c r="E143" s="371"/>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X993"/>
  <sheetViews>
    <sheetView showGridLines="0" workbookViewId="0"/>
  </sheetViews>
  <sheetFormatPr defaultColWidth="14.425781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x14ac:dyDescent="0.2">
      <c r="A1" s="288" t="s">
        <v>38</v>
      </c>
      <c r="B1" s="240"/>
      <c r="C1" s="288" t="s">
        <v>28</v>
      </c>
      <c r="D1" s="290"/>
      <c r="E1" s="289" t="s">
        <v>39</v>
      </c>
    </row>
    <row r="2" spans="1:24" ht="50.1" customHeight="1" x14ac:dyDescent="0.2">
      <c r="A2" s="372" t="s">
        <v>2585</v>
      </c>
      <c r="B2" s="373"/>
      <c r="C2" s="373"/>
      <c r="D2" s="373"/>
      <c r="E2" s="373"/>
      <c r="F2" s="31"/>
      <c r="G2" s="31"/>
      <c r="H2" s="31"/>
      <c r="I2" s="31"/>
      <c r="J2" s="31"/>
      <c r="K2" s="31"/>
      <c r="L2" s="31"/>
      <c r="M2" s="31"/>
      <c r="N2" s="31"/>
      <c r="O2" s="31"/>
      <c r="P2" s="31"/>
      <c r="Q2" s="31"/>
      <c r="R2" s="31"/>
      <c r="S2" s="31"/>
      <c r="T2" s="31"/>
      <c r="U2" s="31"/>
    </row>
    <row r="3" spans="1:24" s="24" customFormat="1" ht="48" customHeight="1" x14ac:dyDescent="0.2">
      <c r="A3" s="210" t="s">
        <v>1819</v>
      </c>
      <c r="B3" s="211" t="s">
        <v>34</v>
      </c>
      <c r="C3" s="212" t="s">
        <v>35</v>
      </c>
      <c r="D3" s="211" t="s">
        <v>2586</v>
      </c>
      <c r="E3" s="213" t="s">
        <v>2587</v>
      </c>
      <c r="F3" s="188"/>
      <c r="G3" s="188"/>
      <c r="H3" s="188"/>
      <c r="I3" s="188"/>
      <c r="J3" s="188"/>
      <c r="K3" s="188"/>
      <c r="L3" s="188"/>
      <c r="M3" s="188"/>
      <c r="N3" s="188"/>
      <c r="O3" s="188"/>
      <c r="P3" s="188"/>
      <c r="Q3" s="188"/>
      <c r="R3" s="188"/>
      <c r="S3" s="188"/>
      <c r="T3" s="188"/>
      <c r="U3" s="188"/>
    </row>
    <row r="4" spans="1:24" s="175" customFormat="1" ht="12" customHeight="1" x14ac:dyDescent="0.2">
      <c r="A4" s="214">
        <v>1</v>
      </c>
      <c r="B4" s="215">
        <v>2</v>
      </c>
      <c r="C4" s="216" t="s">
        <v>45</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159" t="s">
        <v>2588</v>
      </c>
      <c r="B5" s="83" t="s">
        <v>2589</v>
      </c>
      <c r="C5" s="274" t="s">
        <v>2588</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
      <c r="A6" s="160" t="s">
        <v>2590</v>
      </c>
      <c r="B6" s="84" t="s">
        <v>3470</v>
      </c>
      <c r="C6" s="133" t="s">
        <v>2590</v>
      </c>
      <c r="D6" s="59">
        <f t="shared" ref="D6:E6" si="1">D7+D14</f>
        <v>0</v>
      </c>
      <c r="E6" s="82">
        <f t="shared" si="1"/>
        <v>0</v>
      </c>
      <c r="F6" s="30"/>
      <c r="G6" s="30"/>
      <c r="H6" s="30"/>
      <c r="I6" s="30"/>
      <c r="J6" s="30"/>
      <c r="K6" s="30"/>
      <c r="L6" s="30"/>
      <c r="M6" s="30"/>
      <c r="N6" s="30"/>
      <c r="O6" s="30"/>
      <c r="P6" s="30"/>
      <c r="Q6" s="30"/>
      <c r="R6" s="30"/>
      <c r="S6" s="30"/>
      <c r="T6" s="30"/>
      <c r="U6" s="30"/>
    </row>
    <row r="7" spans="1:24" ht="12.75" x14ac:dyDescent="0.2">
      <c r="A7" s="160" t="s">
        <v>555</v>
      </c>
      <c r="B7" s="84" t="s">
        <v>3469</v>
      </c>
      <c r="C7" s="133" t="s">
        <v>2591</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
      <c r="A8" s="160" t="s">
        <v>555</v>
      </c>
      <c r="B8" s="84" t="s">
        <v>2592</v>
      </c>
      <c r="C8" s="133" t="s">
        <v>2593</v>
      </c>
      <c r="D8" s="193"/>
      <c r="E8" s="194"/>
      <c r="F8" s="30"/>
      <c r="G8" s="30"/>
      <c r="H8" s="30"/>
      <c r="I8" s="30"/>
      <c r="J8" s="30"/>
      <c r="K8" s="30"/>
      <c r="L8" s="30"/>
      <c r="M8" s="30"/>
      <c r="N8" s="30"/>
      <c r="O8" s="30"/>
      <c r="P8" s="30"/>
      <c r="Q8" s="30"/>
      <c r="R8" s="30"/>
      <c r="S8" s="30"/>
      <c r="T8" s="30"/>
      <c r="U8" s="30"/>
    </row>
    <row r="9" spans="1:24" ht="13.5" customHeight="1" x14ac:dyDescent="0.2">
      <c r="A9" s="160" t="s">
        <v>555</v>
      </c>
      <c r="B9" s="84" t="s">
        <v>2594</v>
      </c>
      <c r="C9" s="133" t="s">
        <v>2595</v>
      </c>
      <c r="D9" s="193"/>
      <c r="E9" s="194"/>
      <c r="F9" s="30"/>
      <c r="G9" s="30"/>
      <c r="H9" s="30"/>
      <c r="I9" s="30"/>
      <c r="J9" s="30"/>
      <c r="K9" s="30"/>
      <c r="L9" s="30"/>
      <c r="M9" s="30"/>
      <c r="N9" s="30"/>
      <c r="O9" s="30"/>
      <c r="P9" s="30"/>
      <c r="Q9" s="30"/>
      <c r="R9" s="30"/>
      <c r="S9" s="30"/>
      <c r="T9" s="30"/>
      <c r="U9" s="30"/>
    </row>
    <row r="10" spans="1:24" ht="13.5" customHeight="1" x14ac:dyDescent="0.2">
      <c r="A10" s="160" t="s">
        <v>555</v>
      </c>
      <c r="B10" s="84" t="s">
        <v>1905</v>
      </c>
      <c r="C10" s="133" t="s">
        <v>2596</v>
      </c>
      <c r="D10" s="193"/>
      <c r="E10" s="194"/>
      <c r="F10" s="30"/>
      <c r="G10" s="30"/>
      <c r="H10" s="30"/>
      <c r="I10" s="30"/>
      <c r="J10" s="30"/>
      <c r="K10" s="30"/>
      <c r="L10" s="30"/>
      <c r="M10" s="30"/>
      <c r="N10" s="30"/>
      <c r="O10" s="30"/>
      <c r="P10" s="30"/>
      <c r="Q10" s="30"/>
      <c r="R10" s="30"/>
      <c r="S10" s="30"/>
      <c r="T10" s="30"/>
      <c r="U10" s="30"/>
    </row>
    <row r="11" spans="1:24" ht="13.5" customHeight="1" x14ac:dyDescent="0.2">
      <c r="A11" s="160" t="s">
        <v>555</v>
      </c>
      <c r="B11" s="84" t="s">
        <v>3502</v>
      </c>
      <c r="C11" s="133" t="s">
        <v>2597</v>
      </c>
      <c r="D11" s="191"/>
      <c r="E11" s="306"/>
      <c r="F11" s="30"/>
      <c r="G11" s="30"/>
      <c r="H11" s="30"/>
      <c r="I11" s="30"/>
      <c r="J11" s="30"/>
      <c r="K11" s="30"/>
      <c r="L11" s="30"/>
      <c r="M11" s="30"/>
      <c r="N11" s="30"/>
      <c r="O11" s="30"/>
      <c r="P11" s="30"/>
      <c r="Q11" s="30"/>
      <c r="R11" s="30"/>
      <c r="S11" s="30"/>
      <c r="T11" s="30"/>
      <c r="U11" s="30"/>
    </row>
    <row r="12" spans="1:24" ht="13.5" customHeight="1" x14ac:dyDescent="0.2">
      <c r="A12" s="160" t="s">
        <v>555</v>
      </c>
      <c r="B12" s="84" t="s">
        <v>2598</v>
      </c>
      <c r="C12" s="133" t="s">
        <v>2599</v>
      </c>
      <c r="D12" s="193"/>
      <c r="E12" s="194"/>
      <c r="F12" s="30"/>
      <c r="G12" s="30"/>
      <c r="H12" s="30"/>
      <c r="I12" s="30"/>
      <c r="J12" s="30"/>
      <c r="K12" s="30"/>
      <c r="L12" s="30"/>
      <c r="M12" s="30"/>
      <c r="N12" s="30"/>
      <c r="O12" s="30"/>
      <c r="P12" s="30"/>
      <c r="Q12" s="30"/>
      <c r="R12" s="30"/>
      <c r="S12" s="30"/>
      <c r="T12" s="30"/>
      <c r="U12" s="30"/>
    </row>
    <row r="13" spans="1:24" ht="13.5" customHeight="1" x14ac:dyDescent="0.2">
      <c r="A13" s="160" t="s">
        <v>555</v>
      </c>
      <c r="B13" s="84" t="s">
        <v>2600</v>
      </c>
      <c r="C13" s="133" t="s">
        <v>2601</v>
      </c>
      <c r="D13" s="193"/>
      <c r="E13" s="194"/>
      <c r="F13" s="30"/>
      <c r="G13" s="30"/>
      <c r="H13" s="30"/>
      <c r="I13" s="30"/>
      <c r="J13" s="30"/>
      <c r="K13" s="30"/>
      <c r="L13" s="30"/>
      <c r="M13" s="30"/>
      <c r="N13" s="30"/>
      <c r="O13" s="30"/>
      <c r="P13" s="30"/>
      <c r="Q13" s="30"/>
      <c r="R13" s="30"/>
      <c r="S13" s="30"/>
      <c r="T13" s="30"/>
      <c r="U13" s="30"/>
    </row>
    <row r="14" spans="1:24" ht="12.75" x14ac:dyDescent="0.2">
      <c r="A14" s="160" t="s">
        <v>555</v>
      </c>
      <c r="B14" s="84" t="s">
        <v>3468</v>
      </c>
      <c r="C14" s="133" t="s">
        <v>2602</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
      <c r="A15" s="160" t="s">
        <v>555</v>
      </c>
      <c r="B15" s="84" t="s">
        <v>2603</v>
      </c>
      <c r="C15" s="133" t="s">
        <v>2604</v>
      </c>
      <c r="D15" s="193"/>
      <c r="E15" s="194"/>
      <c r="F15" s="30"/>
      <c r="G15" s="30"/>
      <c r="H15" s="30"/>
      <c r="I15" s="30"/>
      <c r="J15" s="30"/>
      <c r="K15" s="30"/>
      <c r="L15" s="30"/>
      <c r="M15" s="30"/>
      <c r="N15" s="30"/>
      <c r="O15" s="30"/>
      <c r="P15" s="30"/>
      <c r="Q15" s="30"/>
      <c r="R15" s="30"/>
      <c r="S15" s="30"/>
      <c r="T15" s="30"/>
      <c r="U15" s="30"/>
    </row>
    <row r="16" spans="1:24" ht="24" x14ac:dyDescent="0.2">
      <c r="A16" s="160" t="s">
        <v>555</v>
      </c>
      <c r="B16" s="84" t="s">
        <v>3619</v>
      </c>
      <c r="C16" s="133" t="s">
        <v>2605</v>
      </c>
      <c r="D16" s="191"/>
      <c r="E16" s="306"/>
      <c r="F16" s="30"/>
      <c r="G16" s="30"/>
      <c r="H16" s="30"/>
      <c r="I16" s="30"/>
      <c r="J16" s="30"/>
      <c r="K16" s="30"/>
      <c r="L16" s="30"/>
      <c r="M16" s="30"/>
      <c r="N16" s="30"/>
      <c r="O16" s="30"/>
      <c r="P16" s="30"/>
      <c r="Q16" s="30"/>
      <c r="R16" s="30"/>
      <c r="S16" s="30"/>
      <c r="T16" s="30"/>
      <c r="U16" s="30"/>
    </row>
    <row r="17" spans="1:21" ht="13.5" customHeight="1" x14ac:dyDescent="0.2">
      <c r="A17" s="160" t="s">
        <v>555</v>
      </c>
      <c r="B17" s="84" t="s">
        <v>2606</v>
      </c>
      <c r="C17" s="133" t="s">
        <v>2607</v>
      </c>
      <c r="D17" s="191"/>
      <c r="E17" s="306"/>
      <c r="F17" s="30"/>
      <c r="G17" s="30"/>
      <c r="H17" s="30"/>
      <c r="I17" s="30"/>
      <c r="J17" s="30"/>
      <c r="K17" s="30"/>
      <c r="L17" s="30"/>
      <c r="M17" s="30"/>
      <c r="N17" s="30"/>
      <c r="O17" s="30"/>
      <c r="P17" s="30"/>
      <c r="Q17" s="30"/>
      <c r="R17" s="30"/>
      <c r="S17" s="30"/>
      <c r="T17" s="30"/>
      <c r="U17" s="30"/>
    </row>
    <row r="18" spans="1:21" ht="13.5" customHeight="1" x14ac:dyDescent="0.2">
      <c r="A18" s="160" t="s">
        <v>555</v>
      </c>
      <c r="B18" s="84" t="s">
        <v>3620</v>
      </c>
      <c r="C18" s="133" t="s">
        <v>2608</v>
      </c>
      <c r="D18" s="191"/>
      <c r="E18" s="306"/>
      <c r="F18" s="30"/>
      <c r="G18" s="30"/>
      <c r="H18" s="30"/>
      <c r="I18" s="30"/>
      <c r="J18" s="30"/>
      <c r="K18" s="30"/>
      <c r="L18" s="30"/>
      <c r="M18" s="30"/>
      <c r="N18" s="30"/>
      <c r="O18" s="30"/>
      <c r="P18" s="30"/>
      <c r="Q18" s="30"/>
      <c r="R18" s="30"/>
      <c r="S18" s="30"/>
      <c r="T18" s="30"/>
      <c r="U18" s="30"/>
    </row>
    <row r="19" spans="1:21" ht="13.5" customHeight="1" x14ac:dyDescent="0.2">
      <c r="A19" s="160" t="s">
        <v>555</v>
      </c>
      <c r="B19" s="84" t="s">
        <v>3621</v>
      </c>
      <c r="C19" s="133" t="s">
        <v>2609</v>
      </c>
      <c r="D19" s="191"/>
      <c r="E19" s="306"/>
      <c r="F19" s="30"/>
      <c r="G19" s="30"/>
      <c r="H19" s="30"/>
      <c r="I19" s="30"/>
      <c r="J19" s="30"/>
      <c r="K19" s="30"/>
      <c r="L19" s="30"/>
      <c r="M19" s="30"/>
      <c r="N19" s="30"/>
      <c r="O19" s="30"/>
      <c r="P19" s="30"/>
      <c r="Q19" s="30"/>
      <c r="R19" s="30"/>
      <c r="S19" s="30"/>
      <c r="T19" s="30"/>
      <c r="U19" s="30"/>
    </row>
    <row r="20" spans="1:21" ht="13.5" customHeight="1" x14ac:dyDescent="0.2">
      <c r="A20" s="160" t="s">
        <v>555</v>
      </c>
      <c r="B20" s="84" t="s">
        <v>2610</v>
      </c>
      <c r="C20" s="133" t="s">
        <v>2611</v>
      </c>
      <c r="D20" s="191"/>
      <c r="E20" s="306"/>
      <c r="F20" s="30"/>
      <c r="G20" s="30"/>
      <c r="H20" s="30"/>
      <c r="I20" s="30"/>
      <c r="J20" s="30"/>
      <c r="K20" s="30"/>
      <c r="L20" s="30"/>
      <c r="M20" s="30"/>
      <c r="N20" s="30"/>
      <c r="O20" s="30"/>
      <c r="P20" s="30"/>
      <c r="Q20" s="30"/>
      <c r="R20" s="30"/>
      <c r="S20" s="30"/>
      <c r="T20" s="30"/>
      <c r="U20" s="30"/>
    </row>
    <row r="21" spans="1:21" ht="13.5" customHeight="1" x14ac:dyDescent="0.2">
      <c r="A21" s="160" t="s">
        <v>555</v>
      </c>
      <c r="B21" s="84" t="s">
        <v>2612</v>
      </c>
      <c r="C21" s="133" t="s">
        <v>2613</v>
      </c>
      <c r="D21" s="193"/>
      <c r="E21" s="194"/>
      <c r="F21" s="30"/>
      <c r="G21" s="30"/>
      <c r="H21" s="30"/>
      <c r="I21" s="30"/>
      <c r="J21" s="30"/>
      <c r="K21" s="30"/>
      <c r="L21" s="30"/>
      <c r="M21" s="30"/>
      <c r="N21" s="30"/>
      <c r="O21" s="30"/>
      <c r="P21" s="30"/>
      <c r="Q21" s="30"/>
      <c r="R21" s="30"/>
      <c r="S21" s="30"/>
      <c r="T21" s="30"/>
      <c r="U21" s="30"/>
    </row>
    <row r="22" spans="1:21" ht="13.5" customHeight="1" x14ac:dyDescent="0.2">
      <c r="A22" s="160" t="s">
        <v>2614</v>
      </c>
      <c r="B22" s="84" t="s">
        <v>2615</v>
      </c>
      <c r="C22" s="133" t="s">
        <v>2614</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
      <c r="A23" s="160" t="s">
        <v>555</v>
      </c>
      <c r="B23" s="84" t="s">
        <v>2616</v>
      </c>
      <c r="C23" s="133" t="s">
        <v>2617</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
      <c r="A24" s="160" t="s">
        <v>555</v>
      </c>
      <c r="B24" s="84" t="s">
        <v>2592</v>
      </c>
      <c r="C24" s="133" t="s">
        <v>2618</v>
      </c>
      <c r="D24" s="193"/>
      <c r="E24" s="194"/>
      <c r="F24" s="30"/>
      <c r="G24" s="30"/>
      <c r="H24" s="30"/>
      <c r="I24" s="30"/>
      <c r="J24" s="30"/>
      <c r="K24" s="30"/>
      <c r="L24" s="30"/>
      <c r="M24" s="30"/>
      <c r="N24" s="30"/>
      <c r="O24" s="30"/>
      <c r="P24" s="30"/>
      <c r="Q24" s="30"/>
      <c r="R24" s="30"/>
      <c r="S24" s="30"/>
      <c r="T24" s="30"/>
      <c r="U24" s="30"/>
    </row>
    <row r="25" spans="1:21" ht="13.5" customHeight="1" x14ac:dyDescent="0.2">
      <c r="A25" s="160" t="s">
        <v>555</v>
      </c>
      <c r="B25" s="84" t="s">
        <v>2594</v>
      </c>
      <c r="C25" s="133" t="s">
        <v>2619</v>
      </c>
      <c r="D25" s="193"/>
      <c r="E25" s="194"/>
      <c r="F25" s="30"/>
      <c r="G25" s="30"/>
      <c r="H25" s="30"/>
      <c r="I25" s="30"/>
      <c r="J25" s="30"/>
      <c r="K25" s="30"/>
      <c r="L25" s="30"/>
      <c r="M25" s="30"/>
      <c r="N25" s="30"/>
      <c r="O25" s="30"/>
      <c r="P25" s="30"/>
      <c r="Q25" s="30"/>
      <c r="R25" s="30"/>
      <c r="S25" s="30"/>
      <c r="T25" s="30"/>
      <c r="U25" s="30"/>
    </row>
    <row r="26" spans="1:21" ht="13.5" customHeight="1" x14ac:dyDescent="0.2">
      <c r="A26" s="160" t="s">
        <v>555</v>
      </c>
      <c r="B26" s="84" t="s">
        <v>1905</v>
      </c>
      <c r="C26" s="133" t="s">
        <v>2620</v>
      </c>
      <c r="D26" s="193"/>
      <c r="E26" s="194"/>
      <c r="F26" s="30"/>
      <c r="G26" s="30"/>
      <c r="H26" s="30"/>
      <c r="I26" s="30"/>
      <c r="J26" s="30"/>
      <c r="K26" s="30"/>
      <c r="L26" s="30"/>
      <c r="M26" s="30"/>
      <c r="N26" s="30"/>
      <c r="O26" s="30"/>
      <c r="P26" s="30"/>
      <c r="Q26" s="30"/>
      <c r="R26" s="30"/>
      <c r="S26" s="30"/>
      <c r="T26" s="30"/>
      <c r="U26" s="30"/>
    </row>
    <row r="27" spans="1:21" ht="13.5" customHeight="1" x14ac:dyDescent="0.2">
      <c r="A27" s="160" t="s">
        <v>555</v>
      </c>
      <c r="B27" s="84" t="s">
        <v>3502</v>
      </c>
      <c r="C27" s="133" t="s">
        <v>2621</v>
      </c>
      <c r="D27" s="191"/>
      <c r="E27" s="306"/>
      <c r="F27" s="30"/>
      <c r="G27" s="30"/>
      <c r="H27" s="30"/>
      <c r="I27" s="30"/>
      <c r="J27" s="30"/>
      <c r="K27" s="30"/>
      <c r="L27" s="30"/>
      <c r="M27" s="30"/>
      <c r="N27" s="30"/>
      <c r="O27" s="30"/>
      <c r="P27" s="30"/>
      <c r="Q27" s="30"/>
      <c r="R27" s="30"/>
      <c r="S27" s="30"/>
      <c r="T27" s="30"/>
      <c r="U27" s="30"/>
    </row>
    <row r="28" spans="1:21" ht="13.5" customHeight="1" x14ac:dyDescent="0.2">
      <c r="A28" s="160" t="s">
        <v>555</v>
      </c>
      <c r="B28" s="84" t="s">
        <v>2598</v>
      </c>
      <c r="C28" s="133" t="s">
        <v>2622</v>
      </c>
      <c r="D28" s="193"/>
      <c r="E28" s="194"/>
      <c r="F28" s="30"/>
      <c r="G28" s="30"/>
      <c r="H28" s="30"/>
      <c r="I28" s="30"/>
      <c r="J28" s="30"/>
      <c r="K28" s="30"/>
      <c r="L28" s="30"/>
      <c r="M28" s="30"/>
      <c r="N28" s="30"/>
      <c r="O28" s="30"/>
      <c r="P28" s="30"/>
      <c r="Q28" s="30"/>
      <c r="R28" s="30"/>
      <c r="S28" s="30"/>
      <c r="T28" s="30"/>
      <c r="U28" s="30"/>
    </row>
    <row r="29" spans="1:21" ht="13.5" customHeight="1" x14ac:dyDescent="0.2">
      <c r="A29" s="160" t="s">
        <v>555</v>
      </c>
      <c r="B29" s="84" t="s">
        <v>2600</v>
      </c>
      <c r="C29" s="133" t="s">
        <v>2623</v>
      </c>
      <c r="D29" s="193"/>
      <c r="E29" s="194"/>
      <c r="F29" s="30"/>
      <c r="G29" s="30"/>
      <c r="H29" s="30"/>
      <c r="I29" s="30"/>
      <c r="J29" s="30"/>
      <c r="K29" s="30"/>
      <c r="L29" s="30"/>
      <c r="M29" s="30"/>
      <c r="N29" s="30"/>
      <c r="O29" s="30"/>
      <c r="P29" s="30"/>
      <c r="Q29" s="30"/>
      <c r="R29" s="30"/>
      <c r="S29" s="30"/>
      <c r="T29" s="30"/>
      <c r="U29" s="30"/>
    </row>
    <row r="30" spans="1:21" ht="13.5" customHeight="1" x14ac:dyDescent="0.2">
      <c r="A30" s="160" t="s">
        <v>555</v>
      </c>
      <c r="B30" s="84" t="s">
        <v>2624</v>
      </c>
      <c r="C30" s="133" t="s">
        <v>2625</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
      <c r="A31" s="160" t="s">
        <v>555</v>
      </c>
      <c r="B31" s="84" t="s">
        <v>2603</v>
      </c>
      <c r="C31" s="133" t="s">
        <v>2626</v>
      </c>
      <c r="D31" s="193"/>
      <c r="E31" s="194"/>
      <c r="F31" s="30"/>
      <c r="G31" s="30"/>
      <c r="H31" s="30"/>
      <c r="I31" s="30"/>
      <c r="J31" s="30"/>
      <c r="K31" s="30"/>
      <c r="L31" s="30"/>
      <c r="M31" s="30"/>
      <c r="N31" s="30"/>
      <c r="O31" s="30"/>
      <c r="P31" s="30"/>
      <c r="Q31" s="30"/>
      <c r="R31" s="30"/>
      <c r="S31" s="30"/>
      <c r="T31" s="30"/>
      <c r="U31" s="30"/>
    </row>
    <row r="32" spans="1:21" ht="24" x14ac:dyDescent="0.2">
      <c r="A32" s="160" t="s">
        <v>555</v>
      </c>
      <c r="B32" s="84" t="s">
        <v>3619</v>
      </c>
      <c r="C32" s="133" t="s">
        <v>2627</v>
      </c>
      <c r="D32" s="191"/>
      <c r="E32" s="306"/>
      <c r="F32" s="30"/>
      <c r="G32" s="30"/>
      <c r="H32" s="30"/>
      <c r="I32" s="30"/>
      <c r="J32" s="30"/>
      <c r="K32" s="30"/>
      <c r="L32" s="30"/>
      <c r="M32" s="30"/>
      <c r="N32" s="30"/>
      <c r="O32" s="30"/>
      <c r="P32" s="30"/>
      <c r="Q32" s="30"/>
      <c r="R32" s="30"/>
      <c r="S32" s="30"/>
      <c r="T32" s="30"/>
      <c r="U32" s="30"/>
    </row>
    <row r="33" spans="1:21" ht="13.5" customHeight="1" x14ac:dyDescent="0.2">
      <c r="A33" s="160" t="s">
        <v>555</v>
      </c>
      <c r="B33" s="84" t="s">
        <v>2606</v>
      </c>
      <c r="C33" s="133" t="s">
        <v>2628</v>
      </c>
      <c r="D33" s="191"/>
      <c r="E33" s="306"/>
      <c r="F33" s="30"/>
      <c r="G33" s="30"/>
      <c r="H33" s="30"/>
      <c r="I33" s="30"/>
      <c r="J33" s="30"/>
      <c r="K33" s="30"/>
      <c r="L33" s="30"/>
      <c r="M33" s="30"/>
      <c r="N33" s="30"/>
      <c r="O33" s="30"/>
      <c r="P33" s="30"/>
      <c r="Q33" s="30"/>
      <c r="R33" s="30"/>
      <c r="S33" s="30"/>
      <c r="T33" s="30"/>
      <c r="U33" s="30"/>
    </row>
    <row r="34" spans="1:21" ht="13.5" customHeight="1" x14ac:dyDescent="0.2">
      <c r="A34" s="160" t="s">
        <v>555</v>
      </c>
      <c r="B34" s="84" t="s">
        <v>3620</v>
      </c>
      <c r="C34" s="133" t="s">
        <v>2629</v>
      </c>
      <c r="D34" s="191"/>
      <c r="E34" s="306"/>
      <c r="F34" s="30"/>
      <c r="G34" s="30"/>
      <c r="H34" s="30"/>
      <c r="I34" s="30"/>
      <c r="J34" s="30"/>
      <c r="K34" s="30"/>
      <c r="L34" s="30"/>
      <c r="M34" s="30"/>
      <c r="N34" s="30"/>
      <c r="O34" s="30"/>
      <c r="P34" s="30"/>
      <c r="Q34" s="30"/>
      <c r="R34" s="30"/>
      <c r="S34" s="30"/>
      <c r="T34" s="30"/>
      <c r="U34" s="30"/>
    </row>
    <row r="35" spans="1:21" ht="13.5" customHeight="1" x14ac:dyDescent="0.2">
      <c r="A35" s="160" t="s">
        <v>555</v>
      </c>
      <c r="B35" s="84" t="s">
        <v>3621</v>
      </c>
      <c r="C35" s="133" t="s">
        <v>2630</v>
      </c>
      <c r="D35" s="191"/>
      <c r="E35" s="306"/>
      <c r="F35" s="30"/>
      <c r="G35" s="30"/>
      <c r="H35" s="30"/>
      <c r="I35" s="30"/>
      <c r="J35" s="30"/>
      <c r="K35" s="30"/>
      <c r="L35" s="30"/>
      <c r="M35" s="30"/>
      <c r="N35" s="30"/>
      <c r="O35" s="30"/>
      <c r="P35" s="30"/>
      <c r="Q35" s="30"/>
      <c r="R35" s="30"/>
      <c r="S35" s="30"/>
      <c r="T35" s="30"/>
      <c r="U35" s="30"/>
    </row>
    <row r="36" spans="1:21" ht="13.5" customHeight="1" x14ac:dyDescent="0.2">
      <c r="A36" s="160" t="s">
        <v>555</v>
      </c>
      <c r="B36" s="84" t="s">
        <v>2610</v>
      </c>
      <c r="C36" s="133" t="s">
        <v>2631</v>
      </c>
      <c r="D36" s="191"/>
      <c r="E36" s="306"/>
      <c r="F36" s="30"/>
      <c r="G36" s="30"/>
      <c r="H36" s="30"/>
      <c r="I36" s="30"/>
      <c r="J36" s="30"/>
      <c r="K36" s="30"/>
      <c r="L36" s="30"/>
      <c r="M36" s="30"/>
      <c r="N36" s="30"/>
      <c r="O36" s="30"/>
      <c r="P36" s="30"/>
      <c r="Q36" s="30"/>
      <c r="R36" s="30"/>
      <c r="S36" s="30"/>
      <c r="T36" s="30"/>
      <c r="U36" s="30"/>
    </row>
    <row r="37" spans="1:21" ht="13.5" customHeight="1" x14ac:dyDescent="0.2">
      <c r="A37" s="160" t="s">
        <v>555</v>
      </c>
      <c r="B37" s="84" t="s">
        <v>2612</v>
      </c>
      <c r="C37" s="133" t="s">
        <v>2632</v>
      </c>
      <c r="D37" s="193"/>
      <c r="E37" s="194"/>
      <c r="F37" s="30"/>
      <c r="G37" s="30"/>
      <c r="H37" s="30"/>
      <c r="I37" s="30"/>
      <c r="J37" s="30"/>
      <c r="K37" s="30"/>
      <c r="L37" s="30"/>
      <c r="M37" s="30"/>
      <c r="N37" s="30"/>
      <c r="O37" s="30"/>
      <c r="P37" s="30"/>
      <c r="Q37" s="30"/>
      <c r="R37" s="30"/>
      <c r="S37" s="30"/>
      <c r="T37" s="30"/>
      <c r="U37" s="30"/>
    </row>
    <row r="38" spans="1:21" ht="13.5" customHeight="1" x14ac:dyDescent="0.2">
      <c r="A38" s="160" t="s">
        <v>2633</v>
      </c>
      <c r="B38" s="84" t="s">
        <v>3467</v>
      </c>
      <c r="C38" s="133" t="s">
        <v>2633</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
      <c r="A39" s="160" t="s">
        <v>2634</v>
      </c>
      <c r="B39" s="84" t="s">
        <v>3466</v>
      </c>
      <c r="C39" s="133" t="s">
        <v>2634</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
      <c r="A40" s="160" t="s">
        <v>555</v>
      </c>
      <c r="B40" s="84" t="s">
        <v>2635</v>
      </c>
      <c r="C40" s="133" t="s">
        <v>2636</v>
      </c>
      <c r="D40" s="193"/>
      <c r="E40" s="194"/>
      <c r="F40" s="30"/>
      <c r="G40" s="30"/>
      <c r="H40" s="30"/>
      <c r="I40" s="30"/>
      <c r="J40" s="30"/>
      <c r="K40" s="30"/>
      <c r="L40" s="30"/>
      <c r="M40" s="30"/>
      <c r="N40" s="30"/>
      <c r="O40" s="30"/>
      <c r="P40" s="30"/>
      <c r="Q40" s="30"/>
      <c r="R40" s="30"/>
      <c r="S40" s="30"/>
      <c r="T40" s="30"/>
      <c r="U40" s="30"/>
    </row>
    <row r="41" spans="1:21" ht="13.5" customHeight="1" x14ac:dyDescent="0.2">
      <c r="A41" s="160" t="s">
        <v>555</v>
      </c>
      <c r="B41" s="84" t="s">
        <v>2134</v>
      </c>
      <c r="C41" s="133" t="s">
        <v>2637</v>
      </c>
      <c r="D41" s="193"/>
      <c r="E41" s="194"/>
      <c r="F41" s="30"/>
      <c r="G41" s="30"/>
      <c r="H41" s="30"/>
      <c r="I41" s="30"/>
      <c r="J41" s="30"/>
      <c r="K41" s="30"/>
      <c r="L41" s="30"/>
      <c r="M41" s="30"/>
      <c r="N41" s="30"/>
      <c r="O41" s="30"/>
      <c r="P41" s="30"/>
      <c r="Q41" s="30"/>
      <c r="R41" s="30"/>
      <c r="S41" s="30"/>
      <c r="T41" s="30"/>
      <c r="U41" s="30"/>
    </row>
    <row r="42" spans="1:21" ht="13.5" customHeight="1" x14ac:dyDescent="0.2">
      <c r="A42" s="160" t="s">
        <v>555</v>
      </c>
      <c r="B42" s="84" t="s">
        <v>3622</v>
      </c>
      <c r="C42" s="133" t="s">
        <v>2638</v>
      </c>
      <c r="D42" s="191"/>
      <c r="E42" s="306"/>
      <c r="F42" s="30"/>
      <c r="G42" s="30"/>
      <c r="H42" s="30"/>
      <c r="I42" s="30"/>
      <c r="J42" s="30"/>
      <c r="K42" s="30"/>
      <c r="L42" s="30"/>
      <c r="M42" s="30"/>
      <c r="N42" s="30"/>
      <c r="O42" s="30"/>
      <c r="P42" s="30"/>
      <c r="Q42" s="30"/>
      <c r="R42" s="30"/>
      <c r="S42" s="30"/>
      <c r="T42" s="30"/>
      <c r="U42" s="30"/>
    </row>
    <row r="43" spans="1:21" ht="13.5" customHeight="1" x14ac:dyDescent="0.2">
      <c r="A43" s="160" t="s">
        <v>555</v>
      </c>
      <c r="B43" s="84" t="s">
        <v>2639</v>
      </c>
      <c r="C43" s="133" t="s">
        <v>2640</v>
      </c>
      <c r="D43" s="193"/>
      <c r="E43" s="194"/>
      <c r="F43" s="30"/>
      <c r="G43" s="30"/>
      <c r="H43" s="30"/>
      <c r="I43" s="30"/>
      <c r="J43" s="30"/>
      <c r="K43" s="30"/>
      <c r="L43" s="30"/>
      <c r="M43" s="30"/>
      <c r="N43" s="30"/>
      <c r="O43" s="30"/>
      <c r="P43" s="30"/>
      <c r="Q43" s="30"/>
      <c r="R43" s="30"/>
      <c r="S43" s="30"/>
      <c r="T43" s="30"/>
      <c r="U43" s="30"/>
    </row>
    <row r="44" spans="1:21" ht="13.5" customHeight="1" x14ac:dyDescent="0.2">
      <c r="A44" s="160" t="s">
        <v>2641</v>
      </c>
      <c r="B44" s="84" t="s">
        <v>2642</v>
      </c>
      <c r="C44" s="133" t="s">
        <v>2641</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
      <c r="A45" s="160" t="s">
        <v>555</v>
      </c>
      <c r="B45" s="84" t="s">
        <v>2635</v>
      </c>
      <c r="C45" s="133" t="s">
        <v>2643</v>
      </c>
      <c r="D45" s="193"/>
      <c r="E45" s="194"/>
      <c r="F45" s="30"/>
      <c r="G45" s="30"/>
      <c r="H45" s="30"/>
      <c r="I45" s="30"/>
      <c r="J45" s="30"/>
      <c r="K45" s="30"/>
      <c r="L45" s="30"/>
      <c r="M45" s="30"/>
      <c r="N45" s="30"/>
      <c r="O45" s="30"/>
      <c r="P45" s="30"/>
      <c r="Q45" s="30"/>
      <c r="R45" s="30"/>
      <c r="S45" s="30"/>
      <c r="T45" s="30"/>
      <c r="U45" s="30"/>
    </row>
    <row r="46" spans="1:21" ht="13.5" customHeight="1" x14ac:dyDescent="0.2">
      <c r="A46" s="160" t="s">
        <v>555</v>
      </c>
      <c r="B46" s="84" t="s">
        <v>2134</v>
      </c>
      <c r="C46" s="133" t="s">
        <v>2644</v>
      </c>
      <c r="D46" s="193"/>
      <c r="E46" s="194"/>
      <c r="F46" s="30"/>
      <c r="G46" s="30"/>
      <c r="H46" s="30"/>
      <c r="I46" s="30"/>
      <c r="J46" s="30"/>
      <c r="K46" s="30"/>
      <c r="L46" s="30"/>
      <c r="M46" s="30"/>
      <c r="N46" s="30"/>
      <c r="O46" s="30"/>
      <c r="P46" s="30"/>
      <c r="Q46" s="30"/>
      <c r="R46" s="30"/>
      <c r="S46" s="30"/>
      <c r="T46" s="30"/>
      <c r="U46" s="30"/>
    </row>
    <row r="47" spans="1:21" ht="13.5" customHeight="1" x14ac:dyDescent="0.2">
      <c r="A47" s="160" t="s">
        <v>555</v>
      </c>
      <c r="B47" s="84" t="s">
        <v>3622</v>
      </c>
      <c r="C47" s="133" t="s">
        <v>2645</v>
      </c>
      <c r="D47" s="191"/>
      <c r="E47" s="306"/>
      <c r="F47" s="30"/>
      <c r="G47" s="30"/>
      <c r="H47" s="30"/>
      <c r="I47" s="30"/>
      <c r="J47" s="30"/>
      <c r="K47" s="30"/>
      <c r="L47" s="30"/>
      <c r="M47" s="30"/>
      <c r="N47" s="30"/>
      <c r="O47" s="30"/>
      <c r="P47" s="30"/>
      <c r="Q47" s="30"/>
      <c r="R47" s="30"/>
      <c r="S47" s="30"/>
      <c r="T47" s="30"/>
      <c r="U47" s="30"/>
    </row>
    <row r="48" spans="1:21" ht="13.5" customHeight="1" x14ac:dyDescent="0.2">
      <c r="A48" s="161"/>
      <c r="B48" s="85" t="s">
        <v>2639</v>
      </c>
      <c r="C48" s="275" t="s">
        <v>2646</v>
      </c>
      <c r="D48" s="195"/>
      <c r="E48" s="196"/>
      <c r="F48" s="30"/>
      <c r="G48" s="30"/>
      <c r="H48" s="30"/>
      <c r="I48" s="30"/>
      <c r="J48" s="30"/>
      <c r="K48" s="30"/>
      <c r="L48" s="30"/>
      <c r="M48" s="30"/>
      <c r="N48" s="30"/>
      <c r="O48" s="30"/>
      <c r="P48" s="30"/>
      <c r="Q48" s="30"/>
      <c r="R48" s="30"/>
      <c r="S48" s="30"/>
      <c r="T48" s="30"/>
      <c r="U48" s="30"/>
    </row>
    <row r="49" spans="1:21" ht="12" customHeight="1" x14ac:dyDescent="0.2">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
      <c r="A51" s="152"/>
      <c r="B51" s="149"/>
      <c r="C51" s="144"/>
      <c r="D51" s="374"/>
      <c r="E51" s="375"/>
      <c r="F51" s="32"/>
      <c r="G51" s="32"/>
      <c r="H51" s="32"/>
      <c r="I51" s="32"/>
      <c r="J51" s="32"/>
      <c r="K51" s="32"/>
      <c r="L51" s="32"/>
      <c r="M51" s="32"/>
      <c r="N51" s="32"/>
      <c r="O51" s="32"/>
      <c r="P51" s="32"/>
      <c r="Q51" s="32"/>
      <c r="R51" s="32"/>
      <c r="S51" s="32"/>
      <c r="T51" s="32"/>
      <c r="U51" s="32"/>
    </row>
    <row r="52" spans="1:21" ht="12" customHeight="1" x14ac:dyDescent="0.2">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
      <c r="C249" s="145"/>
    </row>
    <row r="250" spans="1:21" ht="15.75" customHeight="1" x14ac:dyDescent="0.2">
      <c r="C250" s="145"/>
    </row>
    <row r="251" spans="1:21" ht="15.75" customHeight="1" x14ac:dyDescent="0.2">
      <c r="C251" s="145"/>
    </row>
    <row r="252" spans="1:21" ht="15.75" customHeight="1" x14ac:dyDescent="0.2">
      <c r="C252" s="145"/>
    </row>
    <row r="253" spans="1:21" ht="15.75" customHeight="1" x14ac:dyDescent="0.2">
      <c r="C253" s="145"/>
    </row>
    <row r="254" spans="1:21" ht="15.75" customHeight="1" x14ac:dyDescent="0.2">
      <c r="C254" s="145"/>
    </row>
    <row r="255" spans="1:21" ht="15.75" customHeight="1" x14ac:dyDescent="0.2">
      <c r="C255" s="145"/>
    </row>
    <row r="256" spans="1:21" ht="15.75" customHeight="1" x14ac:dyDescent="0.2">
      <c r="C256" s="145"/>
    </row>
    <row r="257" spans="3:3" ht="15.75" customHeight="1" x14ac:dyDescent="0.2">
      <c r="C257" s="145"/>
    </row>
    <row r="258" spans="3:3" ht="15.75" customHeight="1" x14ac:dyDescent="0.2">
      <c r="C258" s="145"/>
    </row>
    <row r="259" spans="3:3" ht="15.75" customHeight="1" x14ac:dyDescent="0.2">
      <c r="C259" s="145"/>
    </row>
    <row r="260" spans="3:3" ht="15.75" customHeight="1" x14ac:dyDescent="0.2">
      <c r="C260" s="145"/>
    </row>
    <row r="261" spans="3:3" ht="15.75" customHeight="1" x14ac:dyDescent="0.2">
      <c r="C261" s="145"/>
    </row>
    <row r="262" spans="3:3" ht="15.75" customHeight="1" x14ac:dyDescent="0.2">
      <c r="C262" s="145"/>
    </row>
    <row r="263" spans="3:3" ht="15.75" customHeight="1" x14ac:dyDescent="0.2">
      <c r="C263" s="145"/>
    </row>
    <row r="264" spans="3:3" ht="15.75" customHeight="1" x14ac:dyDescent="0.2">
      <c r="C264" s="145"/>
    </row>
    <row r="265" spans="3:3" ht="15.75" customHeight="1" x14ac:dyDescent="0.2">
      <c r="C265" s="145"/>
    </row>
    <row r="266" spans="3:3" ht="15.75" customHeight="1" x14ac:dyDescent="0.2">
      <c r="C266" s="145"/>
    </row>
    <row r="267" spans="3:3" ht="15.75" customHeight="1" x14ac:dyDescent="0.2">
      <c r="C267" s="145"/>
    </row>
    <row r="268" spans="3:3" ht="15.75" customHeight="1" x14ac:dyDescent="0.2">
      <c r="C268" s="145"/>
    </row>
    <row r="269" spans="3:3" ht="15.75" customHeight="1" x14ac:dyDescent="0.2">
      <c r="C269" s="145"/>
    </row>
    <row r="270" spans="3:3" ht="15.75" customHeight="1" x14ac:dyDescent="0.2">
      <c r="C270" s="145"/>
    </row>
    <row r="271" spans="3:3" ht="15.75" customHeight="1" x14ac:dyDescent="0.2">
      <c r="C271" s="145"/>
    </row>
    <row r="272" spans="3:3" ht="15.75" customHeight="1" x14ac:dyDescent="0.2">
      <c r="C272" s="145"/>
    </row>
    <row r="273" spans="3:3" ht="15.75" customHeight="1" x14ac:dyDescent="0.2">
      <c r="C273" s="145"/>
    </row>
    <row r="274" spans="3:3" ht="15.75" customHeight="1" x14ac:dyDescent="0.2">
      <c r="C274" s="145"/>
    </row>
    <row r="275" spans="3:3" ht="15.75" customHeight="1" x14ac:dyDescent="0.2">
      <c r="C275" s="145"/>
    </row>
    <row r="276" spans="3:3" ht="15.75" customHeight="1" x14ac:dyDescent="0.2">
      <c r="C276" s="145"/>
    </row>
    <row r="277" spans="3:3" ht="15.75" customHeight="1" x14ac:dyDescent="0.2">
      <c r="C277" s="145"/>
    </row>
    <row r="278" spans="3:3" ht="15.75" customHeight="1" x14ac:dyDescent="0.2">
      <c r="C278" s="145"/>
    </row>
    <row r="279" spans="3:3" ht="15.75" customHeight="1" x14ac:dyDescent="0.2">
      <c r="C279" s="145"/>
    </row>
    <row r="280" spans="3:3" ht="15.75" customHeight="1" x14ac:dyDescent="0.2">
      <c r="C280" s="145"/>
    </row>
    <row r="281" spans="3:3" ht="15.75" customHeight="1" x14ac:dyDescent="0.2">
      <c r="C281" s="145"/>
    </row>
    <row r="282" spans="3:3" ht="15.75" customHeight="1" x14ac:dyDescent="0.2">
      <c r="C282" s="145"/>
    </row>
    <row r="283" spans="3:3" ht="15.75" customHeight="1" x14ac:dyDescent="0.2">
      <c r="C283" s="145"/>
    </row>
    <row r="284" spans="3:3" ht="15.75" customHeight="1" x14ac:dyDescent="0.2">
      <c r="C284" s="145"/>
    </row>
    <row r="285" spans="3:3" ht="15.75" customHeight="1" x14ac:dyDescent="0.2">
      <c r="C285" s="145"/>
    </row>
    <row r="286" spans="3:3" ht="15.75" customHeight="1" x14ac:dyDescent="0.2">
      <c r="C286" s="145"/>
    </row>
    <row r="287" spans="3:3" ht="15.75" customHeight="1" x14ac:dyDescent="0.2">
      <c r="C287" s="145"/>
    </row>
    <row r="288" spans="3:3" ht="15.75" customHeight="1" x14ac:dyDescent="0.2">
      <c r="C288" s="145"/>
    </row>
    <row r="289" spans="3:3" ht="15.75" customHeight="1" x14ac:dyDescent="0.2">
      <c r="C289" s="145"/>
    </row>
    <row r="290" spans="3:3" ht="15.75" customHeight="1" x14ac:dyDescent="0.2">
      <c r="C290" s="145"/>
    </row>
    <row r="291" spans="3:3" ht="15.75" customHeight="1" x14ac:dyDescent="0.2">
      <c r="C291" s="145"/>
    </row>
    <row r="292" spans="3:3" ht="15.75" customHeight="1" x14ac:dyDescent="0.2">
      <c r="C292" s="145"/>
    </row>
    <row r="293" spans="3:3" ht="15.75" customHeight="1" x14ac:dyDescent="0.2">
      <c r="C293" s="145"/>
    </row>
    <row r="294" spans="3:3" ht="15.75" customHeight="1" x14ac:dyDescent="0.2">
      <c r="C294" s="145"/>
    </row>
    <row r="295" spans="3:3" ht="15.75" customHeight="1" x14ac:dyDescent="0.2">
      <c r="C295" s="145"/>
    </row>
    <row r="296" spans="3:3" ht="15.75" customHeight="1" x14ac:dyDescent="0.2">
      <c r="C296" s="145"/>
    </row>
    <row r="297" spans="3:3" ht="15.75" customHeight="1" x14ac:dyDescent="0.2">
      <c r="C297" s="145"/>
    </row>
    <row r="298" spans="3:3" ht="15.75" customHeight="1" x14ac:dyDescent="0.2">
      <c r="C298" s="145"/>
    </row>
    <row r="299" spans="3:3" ht="15.75" customHeight="1" x14ac:dyDescent="0.2">
      <c r="C299" s="145"/>
    </row>
    <row r="300" spans="3:3" ht="15.75" customHeight="1" x14ac:dyDescent="0.2">
      <c r="C300" s="145"/>
    </row>
    <row r="301" spans="3:3" ht="15.75" customHeight="1" x14ac:dyDescent="0.2">
      <c r="C301" s="145"/>
    </row>
    <row r="302" spans="3:3" ht="15.75" customHeight="1" x14ac:dyDescent="0.2">
      <c r="C302" s="145"/>
    </row>
    <row r="303" spans="3:3" ht="15.75" customHeight="1" x14ac:dyDescent="0.2">
      <c r="C303" s="145"/>
    </row>
    <row r="304" spans="3:3" ht="15.75" customHeight="1" x14ac:dyDescent="0.2">
      <c r="C304" s="145"/>
    </row>
    <row r="305" spans="3:3" ht="15.75" customHeight="1" x14ac:dyDescent="0.2">
      <c r="C305" s="145"/>
    </row>
    <row r="306" spans="3:3" ht="15.75" customHeight="1" x14ac:dyDescent="0.2">
      <c r="C306" s="145"/>
    </row>
    <row r="307" spans="3:3" ht="15.75" customHeight="1" x14ac:dyDescent="0.2">
      <c r="C307" s="145"/>
    </row>
    <row r="308" spans="3:3" ht="15.75" customHeight="1" x14ac:dyDescent="0.2">
      <c r="C308" s="145"/>
    </row>
    <row r="309" spans="3:3" ht="15.75" customHeight="1" x14ac:dyDescent="0.2">
      <c r="C309" s="145"/>
    </row>
    <row r="310" spans="3:3" ht="15.75" customHeight="1" x14ac:dyDescent="0.2">
      <c r="C310" s="145"/>
    </row>
    <row r="311" spans="3:3" ht="15.75" customHeight="1" x14ac:dyDescent="0.2">
      <c r="C311" s="145"/>
    </row>
    <row r="312" spans="3:3" ht="15.75" customHeight="1" x14ac:dyDescent="0.2">
      <c r="C312" s="145"/>
    </row>
    <row r="313" spans="3:3" ht="15.75" customHeight="1" x14ac:dyDescent="0.2">
      <c r="C313" s="145"/>
    </row>
    <row r="314" spans="3:3" ht="15.75" customHeight="1" x14ac:dyDescent="0.2">
      <c r="C314" s="145"/>
    </row>
    <row r="315" spans="3:3" ht="15.75" customHeight="1" x14ac:dyDescent="0.2">
      <c r="C315" s="145"/>
    </row>
    <row r="316" spans="3:3" ht="15.75" customHeight="1" x14ac:dyDescent="0.2">
      <c r="C316" s="145"/>
    </row>
    <row r="317" spans="3:3" ht="15.75" customHeight="1" x14ac:dyDescent="0.2">
      <c r="C317" s="145"/>
    </row>
    <row r="318" spans="3:3" ht="15.75" customHeight="1" x14ac:dyDescent="0.2">
      <c r="C318" s="145"/>
    </row>
    <row r="319" spans="3:3" ht="15.75" customHeight="1" x14ac:dyDescent="0.2">
      <c r="C319" s="145"/>
    </row>
    <row r="320" spans="3:3" ht="15.75" customHeight="1" x14ac:dyDescent="0.2">
      <c r="C320" s="145"/>
    </row>
    <row r="321" spans="3:3" ht="15.75" customHeight="1" x14ac:dyDescent="0.2">
      <c r="C321" s="145"/>
    </row>
    <row r="322" spans="3:3" ht="15.75" customHeight="1" x14ac:dyDescent="0.2">
      <c r="C322" s="145"/>
    </row>
    <row r="323" spans="3:3" ht="15.75" customHeight="1" x14ac:dyDescent="0.2">
      <c r="C323" s="145"/>
    </row>
    <row r="324" spans="3:3" ht="15.75" customHeight="1" x14ac:dyDescent="0.2">
      <c r="C324" s="145"/>
    </row>
    <row r="325" spans="3:3" ht="15.75" customHeight="1" x14ac:dyDescent="0.2">
      <c r="C325" s="145"/>
    </row>
    <row r="326" spans="3:3" ht="15.75" customHeight="1" x14ac:dyDescent="0.2">
      <c r="C326" s="145"/>
    </row>
    <row r="327" spans="3:3" ht="15.75" customHeight="1" x14ac:dyDescent="0.2">
      <c r="C327" s="145"/>
    </row>
    <row r="328" spans="3:3" ht="15.75" customHeight="1" x14ac:dyDescent="0.2">
      <c r="C328" s="145"/>
    </row>
    <row r="329" spans="3:3" ht="15.75" customHeight="1" x14ac:dyDescent="0.2">
      <c r="C329" s="145"/>
    </row>
    <row r="330" spans="3:3" ht="15.75" customHeight="1" x14ac:dyDescent="0.2">
      <c r="C330" s="145"/>
    </row>
    <row r="331" spans="3:3" ht="15.75" customHeight="1" x14ac:dyDescent="0.2">
      <c r="C331" s="145"/>
    </row>
    <row r="332" spans="3:3" ht="15.75" customHeight="1" x14ac:dyDescent="0.2">
      <c r="C332" s="145"/>
    </row>
    <row r="333" spans="3:3" ht="15.75" customHeight="1" x14ac:dyDescent="0.2">
      <c r="C333" s="145"/>
    </row>
    <row r="334" spans="3:3" ht="15.75" customHeight="1" x14ac:dyDescent="0.2">
      <c r="C334" s="145"/>
    </row>
    <row r="335" spans="3:3" ht="15.75" customHeight="1" x14ac:dyDescent="0.2">
      <c r="C335" s="145"/>
    </row>
    <row r="336" spans="3:3" ht="15.75" customHeight="1" x14ac:dyDescent="0.2">
      <c r="C336" s="145"/>
    </row>
    <row r="337" spans="3:3" ht="15.75" customHeight="1" x14ac:dyDescent="0.2">
      <c r="C337" s="145"/>
    </row>
    <row r="338" spans="3:3" ht="15.75" customHeight="1" x14ac:dyDescent="0.2">
      <c r="C338" s="145"/>
    </row>
    <row r="339" spans="3:3" ht="15.75" customHeight="1" x14ac:dyDescent="0.2">
      <c r="C339" s="145"/>
    </row>
    <row r="340" spans="3:3" ht="15.75" customHeight="1" x14ac:dyDescent="0.2">
      <c r="C340" s="145"/>
    </row>
    <row r="341" spans="3:3" ht="15.75" customHeight="1" x14ac:dyDescent="0.2">
      <c r="C341" s="145"/>
    </row>
    <row r="342" spans="3:3" ht="15.75" customHeight="1" x14ac:dyDescent="0.2">
      <c r="C342" s="145"/>
    </row>
    <row r="343" spans="3:3" ht="15.75" customHeight="1" x14ac:dyDescent="0.2">
      <c r="C343" s="145"/>
    </row>
    <row r="344" spans="3:3" ht="15.75" customHeight="1" x14ac:dyDescent="0.2">
      <c r="C344" s="145"/>
    </row>
    <row r="345" spans="3:3" ht="15.75" customHeight="1" x14ac:dyDescent="0.2">
      <c r="C345" s="145"/>
    </row>
    <row r="346" spans="3:3" ht="15.75" customHeight="1" x14ac:dyDescent="0.2">
      <c r="C346" s="145"/>
    </row>
    <row r="347" spans="3:3" ht="15.75" customHeight="1" x14ac:dyDescent="0.2">
      <c r="C347" s="145"/>
    </row>
    <row r="348" spans="3:3" ht="15.75" customHeight="1" x14ac:dyDescent="0.2">
      <c r="C348" s="145"/>
    </row>
    <row r="349" spans="3:3" ht="15.75" customHeight="1" x14ac:dyDescent="0.2">
      <c r="C349" s="145"/>
    </row>
    <row r="350" spans="3:3" ht="15.75" customHeight="1" x14ac:dyDescent="0.2">
      <c r="C350" s="145"/>
    </row>
    <row r="351" spans="3:3" ht="15.75" customHeight="1" x14ac:dyDescent="0.2">
      <c r="C351" s="145"/>
    </row>
    <row r="352" spans="3:3"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X993"/>
  <sheetViews>
    <sheetView showGridLines="0" zoomScaleNormal="100" workbookViewId="0">
      <selection activeCell="D67" sqref="D67"/>
    </sheetView>
  </sheetViews>
  <sheetFormatPr defaultColWidth="14.425781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x14ac:dyDescent="0.2">
      <c r="A1" s="288" t="s">
        <v>38</v>
      </c>
      <c r="B1" s="240" t="s">
        <v>3650</v>
      </c>
      <c r="C1" s="288" t="s">
        <v>28</v>
      </c>
      <c r="D1" s="290">
        <v>22</v>
      </c>
      <c r="E1" s="289" t="s">
        <v>39</v>
      </c>
      <c r="F1" s="291" t="s">
        <v>3649</v>
      </c>
    </row>
    <row r="2" spans="1:24" ht="50.1" customHeight="1" x14ac:dyDescent="0.2">
      <c r="A2" s="376" t="s">
        <v>2647</v>
      </c>
      <c r="B2" s="373"/>
      <c r="C2" s="373"/>
      <c r="D2" s="373"/>
      <c r="E2" s="31"/>
      <c r="F2" s="31"/>
      <c r="G2" s="31"/>
      <c r="H2" s="31"/>
      <c r="I2" s="31"/>
      <c r="J2" s="31"/>
      <c r="K2" s="31"/>
      <c r="L2" s="31"/>
      <c r="M2" s="31"/>
      <c r="N2" s="31"/>
      <c r="O2" s="31"/>
      <c r="P2" s="31"/>
      <c r="Q2" s="31"/>
      <c r="R2" s="31"/>
      <c r="S2" s="31"/>
      <c r="T2" s="31"/>
      <c r="U2" s="31"/>
    </row>
    <row r="3" spans="1:24" s="24" customFormat="1" ht="48" customHeight="1" x14ac:dyDescent="0.2">
      <c r="A3" s="210" t="s">
        <v>1819</v>
      </c>
      <c r="B3" s="211" t="s">
        <v>34</v>
      </c>
      <c r="C3" s="212" t="s">
        <v>35</v>
      </c>
      <c r="D3" s="213" t="s">
        <v>2648</v>
      </c>
      <c r="E3" s="188"/>
      <c r="F3" s="188"/>
      <c r="G3" s="188"/>
      <c r="H3" s="188"/>
      <c r="I3" s="188"/>
      <c r="J3" s="188"/>
      <c r="K3" s="188"/>
      <c r="L3" s="188"/>
      <c r="M3" s="188"/>
      <c r="N3" s="188"/>
      <c r="O3" s="188"/>
      <c r="P3" s="188"/>
      <c r="Q3" s="188"/>
      <c r="R3" s="188"/>
      <c r="S3" s="188"/>
      <c r="T3" s="188"/>
      <c r="U3" s="188"/>
    </row>
    <row r="4" spans="1:24" s="190" customFormat="1" ht="12" x14ac:dyDescent="0.2">
      <c r="A4" s="214">
        <v>1</v>
      </c>
      <c r="B4" s="215">
        <v>2</v>
      </c>
      <c r="C4" s="215" t="s">
        <v>45</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
      <c r="A5" s="86"/>
      <c r="B5" s="134" t="s">
        <v>2649</v>
      </c>
      <c r="C5" s="137" t="s">
        <v>2650</v>
      </c>
      <c r="D5" s="197">
        <v>177385.95</v>
      </c>
      <c r="E5" s="30"/>
      <c r="F5" s="30"/>
      <c r="G5" s="30"/>
      <c r="H5" s="30"/>
      <c r="I5" s="30"/>
      <c r="J5" s="30"/>
      <c r="K5" s="30"/>
      <c r="L5" s="30"/>
      <c r="M5" s="30"/>
      <c r="N5" s="30"/>
      <c r="O5" s="30"/>
      <c r="P5" s="30"/>
      <c r="Q5" s="30"/>
      <c r="R5" s="30"/>
      <c r="S5" s="30"/>
      <c r="T5" s="30"/>
      <c r="U5" s="30"/>
    </row>
    <row r="6" spans="1:24" ht="24" x14ac:dyDescent="0.2">
      <c r="A6" s="87"/>
      <c r="B6" s="133" t="s">
        <v>3629</v>
      </c>
      <c r="C6" s="138" t="s">
        <v>2651</v>
      </c>
      <c r="D6" s="33">
        <f>D7+D8+D17+D18+D24</f>
        <v>2676534.98</v>
      </c>
      <c r="E6" s="250"/>
      <c r="F6" s="30"/>
      <c r="G6" s="30"/>
      <c r="H6" s="30"/>
      <c r="I6" s="30"/>
      <c r="J6" s="30"/>
      <c r="K6" s="30"/>
      <c r="L6" s="30"/>
      <c r="M6" s="30"/>
      <c r="N6" s="30"/>
      <c r="O6" s="30"/>
      <c r="P6" s="30"/>
      <c r="Q6" s="30"/>
      <c r="R6" s="30"/>
      <c r="S6" s="30"/>
      <c r="T6" s="30"/>
      <c r="U6" s="30"/>
    </row>
    <row r="7" spans="1:24" ht="12.75" customHeight="1" x14ac:dyDescent="0.2">
      <c r="A7" s="87"/>
      <c r="B7" s="88" t="s">
        <v>2652</v>
      </c>
      <c r="C7" s="138" t="s">
        <v>2653</v>
      </c>
      <c r="D7" s="198">
        <v>0</v>
      </c>
      <c r="E7" s="30"/>
      <c r="F7" s="30"/>
      <c r="G7" s="30"/>
      <c r="H7" s="30"/>
      <c r="I7" s="30"/>
      <c r="J7" s="30"/>
      <c r="K7" s="30"/>
      <c r="L7" s="30"/>
      <c r="M7" s="30"/>
      <c r="N7" s="30"/>
      <c r="O7" s="30"/>
      <c r="P7" s="30"/>
      <c r="Q7" s="30"/>
      <c r="R7" s="30"/>
      <c r="S7" s="30"/>
      <c r="T7" s="30"/>
      <c r="U7" s="30"/>
    </row>
    <row r="8" spans="1:24" ht="12.75" customHeight="1" x14ac:dyDescent="0.2">
      <c r="A8" s="87" t="s">
        <v>2113</v>
      </c>
      <c r="B8" s="88" t="s">
        <v>2654</v>
      </c>
      <c r="C8" s="138" t="s">
        <v>2655</v>
      </c>
      <c r="D8" s="33">
        <f>SUM(D9:D16)</f>
        <v>1552759.34</v>
      </c>
      <c r="E8" s="30"/>
      <c r="F8" s="30"/>
      <c r="G8" s="30"/>
      <c r="H8" s="30"/>
      <c r="I8" s="30"/>
      <c r="J8" s="30"/>
      <c r="K8" s="30"/>
      <c r="L8" s="30"/>
      <c r="M8" s="30"/>
      <c r="N8" s="30"/>
      <c r="O8" s="30"/>
      <c r="P8" s="30"/>
      <c r="Q8" s="30"/>
      <c r="R8" s="30"/>
      <c r="S8" s="30"/>
      <c r="T8" s="30"/>
      <c r="U8" s="30"/>
    </row>
    <row r="9" spans="1:24" ht="12.75" customHeight="1" x14ac:dyDescent="0.2">
      <c r="A9" s="62" t="s">
        <v>2114</v>
      </c>
      <c r="B9" s="63" t="s">
        <v>2115</v>
      </c>
      <c r="C9" s="138" t="s">
        <v>2656</v>
      </c>
      <c r="D9" s="198">
        <v>302759.06</v>
      </c>
      <c r="E9" s="30"/>
      <c r="F9" s="30"/>
      <c r="G9" s="30"/>
      <c r="H9" s="30"/>
      <c r="I9" s="30"/>
      <c r="J9" s="30"/>
      <c r="K9" s="30"/>
      <c r="L9" s="30"/>
      <c r="M9" s="30"/>
      <c r="N9" s="30"/>
      <c r="O9" s="30"/>
      <c r="P9" s="30"/>
      <c r="Q9" s="30"/>
      <c r="R9" s="30"/>
      <c r="S9" s="30"/>
      <c r="T9" s="30"/>
      <c r="U9" s="30"/>
    </row>
    <row r="10" spans="1:24" ht="12.75" customHeight="1" x14ac:dyDescent="0.2">
      <c r="A10" s="62" t="s">
        <v>2116</v>
      </c>
      <c r="B10" s="63" t="s">
        <v>2117</v>
      </c>
      <c r="C10" s="138" t="s">
        <v>2657</v>
      </c>
      <c r="D10" s="198">
        <v>1145907.67</v>
      </c>
      <c r="E10" s="30"/>
      <c r="F10" s="30"/>
      <c r="G10" s="30"/>
      <c r="H10" s="30"/>
      <c r="I10" s="30"/>
      <c r="J10" s="30"/>
      <c r="K10" s="30"/>
      <c r="L10" s="30"/>
      <c r="M10" s="30"/>
      <c r="N10" s="30"/>
      <c r="O10" s="30"/>
      <c r="P10" s="30"/>
      <c r="Q10" s="30"/>
      <c r="R10" s="30"/>
      <c r="S10" s="30"/>
      <c r="T10" s="30"/>
      <c r="U10" s="30"/>
    </row>
    <row r="11" spans="1:24" ht="12.75" customHeight="1" x14ac:dyDescent="0.2">
      <c r="A11" s="62" t="s">
        <v>2118</v>
      </c>
      <c r="B11" s="63" t="s">
        <v>2658</v>
      </c>
      <c r="C11" s="138" t="s">
        <v>2659</v>
      </c>
      <c r="D11" s="198">
        <v>2858.96</v>
      </c>
      <c r="E11" s="30"/>
      <c r="F11" s="30"/>
      <c r="G11" s="30"/>
      <c r="H11" s="30"/>
      <c r="I11" s="30"/>
      <c r="J11" s="30"/>
      <c r="K11" s="30"/>
      <c r="L11" s="30"/>
      <c r="M11" s="30"/>
      <c r="N11" s="30"/>
      <c r="O11" s="30"/>
      <c r="P11" s="30"/>
      <c r="Q11" s="30"/>
      <c r="R11" s="30"/>
      <c r="S11" s="30"/>
      <c r="T11" s="30"/>
      <c r="U11" s="30"/>
    </row>
    <row r="12" spans="1:24" ht="12.75" customHeight="1" x14ac:dyDescent="0.2">
      <c r="A12" s="62" t="s">
        <v>2125</v>
      </c>
      <c r="B12" s="63" t="s">
        <v>2126</v>
      </c>
      <c r="C12" s="138" t="s">
        <v>2660</v>
      </c>
      <c r="D12" s="198"/>
      <c r="E12" s="30"/>
      <c r="F12" s="30"/>
      <c r="G12" s="30"/>
      <c r="H12" s="30"/>
      <c r="I12" s="30"/>
      <c r="J12" s="30"/>
      <c r="K12" s="30"/>
      <c r="L12" s="30"/>
      <c r="M12" s="30"/>
      <c r="N12" s="30"/>
      <c r="O12" s="30"/>
      <c r="P12" s="30"/>
      <c r="Q12" s="30"/>
      <c r="R12" s="30"/>
      <c r="S12" s="30"/>
      <c r="T12" s="30"/>
      <c r="U12" s="30"/>
    </row>
    <row r="13" spans="1:24" ht="12.75" x14ac:dyDescent="0.2">
      <c r="A13" s="69" t="s">
        <v>2127</v>
      </c>
      <c r="B13" s="64" t="s">
        <v>3627</v>
      </c>
      <c r="C13" s="138" t="s">
        <v>2661</v>
      </c>
      <c r="D13" s="198">
        <v>1415.87</v>
      </c>
      <c r="E13" s="250"/>
      <c r="F13" s="30"/>
      <c r="G13" s="30"/>
      <c r="H13" s="30"/>
      <c r="I13" s="30"/>
      <c r="J13" s="30"/>
      <c r="K13" s="30"/>
      <c r="L13" s="30"/>
      <c r="M13" s="30"/>
      <c r="N13" s="30"/>
      <c r="O13" s="30"/>
      <c r="P13" s="30"/>
      <c r="Q13" s="30"/>
      <c r="R13" s="30"/>
      <c r="S13" s="30"/>
      <c r="T13" s="30"/>
      <c r="U13" s="30"/>
    </row>
    <row r="14" spans="1:24" ht="12.75" customHeight="1" x14ac:dyDescent="0.2">
      <c r="A14" s="69" t="s">
        <v>2128</v>
      </c>
      <c r="B14" s="64" t="s">
        <v>2129</v>
      </c>
      <c r="C14" s="138" t="s">
        <v>2662</v>
      </c>
      <c r="D14" s="198">
        <v>54817.78</v>
      </c>
      <c r="E14" s="30"/>
      <c r="F14" s="30"/>
      <c r="G14" s="30"/>
      <c r="H14" s="30"/>
      <c r="I14" s="30"/>
      <c r="J14" s="30"/>
      <c r="K14" s="30"/>
      <c r="L14" s="30"/>
      <c r="M14" s="30"/>
      <c r="N14" s="30"/>
      <c r="O14" s="30"/>
      <c r="P14" s="30"/>
      <c r="Q14" s="30"/>
      <c r="R14" s="30"/>
      <c r="S14" s="30"/>
      <c r="T14" s="30"/>
      <c r="U14" s="30"/>
    </row>
    <row r="15" spans="1:24" ht="12.75" customHeight="1" x14ac:dyDescent="0.2">
      <c r="A15" s="69" t="s">
        <v>2130</v>
      </c>
      <c r="B15" s="64" t="s">
        <v>3585</v>
      </c>
      <c r="C15" s="138" t="s">
        <v>2663</v>
      </c>
      <c r="D15" s="198">
        <v>45000</v>
      </c>
      <c r="E15" s="250"/>
      <c r="F15" s="30"/>
      <c r="G15" s="30"/>
      <c r="H15" s="30"/>
      <c r="I15" s="30"/>
      <c r="J15" s="30"/>
      <c r="K15" s="30"/>
      <c r="L15" s="30"/>
      <c r="M15" s="30"/>
      <c r="N15" s="30"/>
      <c r="O15" s="30"/>
      <c r="P15" s="30"/>
      <c r="Q15" s="30"/>
      <c r="R15" s="30"/>
      <c r="S15" s="30"/>
      <c r="T15" s="30"/>
      <c r="U15" s="30"/>
    </row>
    <row r="16" spans="1:24" ht="12.75" customHeight="1" x14ac:dyDescent="0.2">
      <c r="A16" s="69" t="s">
        <v>2131</v>
      </c>
      <c r="B16" s="64" t="s">
        <v>2132</v>
      </c>
      <c r="C16" s="138" t="s">
        <v>2664</v>
      </c>
      <c r="D16" s="198"/>
      <c r="E16" s="30"/>
      <c r="F16" s="30"/>
      <c r="G16" s="30"/>
      <c r="H16" s="30"/>
      <c r="I16" s="30"/>
      <c r="J16" s="30"/>
      <c r="K16" s="30"/>
      <c r="L16" s="30"/>
      <c r="M16" s="30"/>
      <c r="N16" s="30"/>
      <c r="O16" s="30"/>
      <c r="P16" s="30"/>
      <c r="Q16" s="30"/>
      <c r="R16" s="30"/>
      <c r="S16" s="30"/>
      <c r="T16" s="30"/>
      <c r="U16" s="30"/>
    </row>
    <row r="17" spans="1:21" ht="12.75" customHeight="1" x14ac:dyDescent="0.2">
      <c r="A17" s="317" t="s">
        <v>2133</v>
      </c>
      <c r="B17" s="133" t="s">
        <v>2134</v>
      </c>
      <c r="C17" s="138" t="s">
        <v>2665</v>
      </c>
      <c r="D17" s="198">
        <v>953297.94</v>
      </c>
      <c r="E17" s="30"/>
      <c r="F17" s="30"/>
      <c r="G17" s="30"/>
      <c r="H17" s="30"/>
      <c r="I17" s="30"/>
      <c r="J17" s="30"/>
      <c r="K17" s="30"/>
      <c r="L17" s="30"/>
      <c r="M17" s="30"/>
      <c r="N17" s="30"/>
      <c r="O17" s="30"/>
      <c r="P17" s="30"/>
      <c r="Q17" s="30"/>
      <c r="R17" s="30"/>
      <c r="S17" s="30"/>
      <c r="T17" s="30"/>
      <c r="U17" s="30"/>
    </row>
    <row r="18" spans="1:21" ht="36" x14ac:dyDescent="0.2">
      <c r="A18" s="87" t="s">
        <v>2666</v>
      </c>
      <c r="B18" s="88" t="s">
        <v>2667</v>
      </c>
      <c r="C18" s="138" t="s">
        <v>2668</v>
      </c>
      <c r="D18" s="33">
        <f>SUM(D19:D23)</f>
        <v>0.03</v>
      </c>
      <c r="E18" s="30"/>
      <c r="F18" s="30"/>
      <c r="G18" s="30"/>
      <c r="H18" s="30"/>
      <c r="I18" s="30"/>
      <c r="J18" s="30"/>
      <c r="K18" s="30"/>
      <c r="L18" s="30"/>
      <c r="M18" s="30"/>
      <c r="N18" s="30"/>
      <c r="O18" s="30"/>
      <c r="P18" s="30"/>
      <c r="Q18" s="30"/>
      <c r="R18" s="30"/>
      <c r="S18" s="30"/>
      <c r="T18" s="30"/>
      <c r="U18" s="30"/>
    </row>
    <row r="19" spans="1:21" ht="12.75" customHeight="1" x14ac:dyDescent="0.2">
      <c r="A19" s="62">
        <v>251.25299999999999</v>
      </c>
      <c r="B19" s="63" t="s">
        <v>2669</v>
      </c>
      <c r="C19" s="138" t="s">
        <v>2670</v>
      </c>
      <c r="D19" s="198">
        <v>0</v>
      </c>
      <c r="E19" s="30"/>
      <c r="F19" s="30"/>
      <c r="G19" s="30"/>
      <c r="H19" s="30"/>
      <c r="I19" s="30"/>
      <c r="J19" s="30"/>
      <c r="K19" s="30"/>
      <c r="L19" s="30"/>
      <c r="M19" s="30"/>
      <c r="N19" s="30"/>
      <c r="O19" s="30"/>
      <c r="P19" s="30"/>
      <c r="Q19" s="30"/>
      <c r="R19" s="30"/>
      <c r="S19" s="30"/>
      <c r="T19" s="30"/>
      <c r="U19" s="30"/>
    </row>
    <row r="20" spans="1:21" ht="12.75" customHeight="1" x14ac:dyDescent="0.2">
      <c r="A20" s="62" t="s">
        <v>2671</v>
      </c>
      <c r="B20" s="63" t="s">
        <v>2144</v>
      </c>
      <c r="C20" s="138" t="s">
        <v>2672</v>
      </c>
      <c r="D20" s="198"/>
      <c r="E20" s="30"/>
      <c r="F20" s="30"/>
      <c r="G20" s="30"/>
      <c r="H20" s="30"/>
      <c r="I20" s="30"/>
      <c r="J20" s="30"/>
      <c r="K20" s="30"/>
      <c r="L20" s="30"/>
      <c r="M20" s="30"/>
      <c r="N20" s="30"/>
      <c r="O20" s="30"/>
      <c r="P20" s="30"/>
      <c r="Q20" s="30"/>
      <c r="R20" s="30"/>
      <c r="S20" s="30"/>
      <c r="T20" s="30"/>
      <c r="U20" s="30"/>
    </row>
    <row r="21" spans="1:21" ht="12.75" customHeight="1" x14ac:dyDescent="0.2">
      <c r="A21" s="62" t="s">
        <v>2673</v>
      </c>
      <c r="B21" s="63" t="s">
        <v>2148</v>
      </c>
      <c r="C21" s="138" t="s">
        <v>2674</v>
      </c>
      <c r="D21" s="198"/>
      <c r="E21" s="30"/>
      <c r="F21" s="30"/>
      <c r="G21" s="30"/>
      <c r="H21" s="30"/>
      <c r="I21" s="30"/>
      <c r="J21" s="30"/>
      <c r="K21" s="30"/>
      <c r="L21" s="30"/>
      <c r="M21" s="30"/>
      <c r="N21" s="30"/>
      <c r="O21" s="30"/>
      <c r="P21" s="30"/>
      <c r="Q21" s="30"/>
      <c r="R21" s="30"/>
      <c r="S21" s="30"/>
      <c r="T21" s="30"/>
      <c r="U21" s="30"/>
    </row>
    <row r="22" spans="1:21" ht="24" x14ac:dyDescent="0.2">
      <c r="A22" s="62" t="s">
        <v>2675</v>
      </c>
      <c r="B22" s="63" t="s">
        <v>2676</v>
      </c>
      <c r="C22" s="138" t="s">
        <v>2677</v>
      </c>
      <c r="D22" s="198">
        <v>0.03</v>
      </c>
      <c r="E22" s="30"/>
      <c r="F22" s="30"/>
      <c r="G22" s="30"/>
      <c r="H22" s="30"/>
      <c r="I22" s="30"/>
      <c r="J22" s="30"/>
      <c r="K22" s="30"/>
      <c r="L22" s="30"/>
      <c r="M22" s="30"/>
      <c r="N22" s="30"/>
      <c r="O22" s="30"/>
      <c r="P22" s="30"/>
      <c r="Q22" s="30"/>
      <c r="R22" s="30"/>
      <c r="S22" s="30"/>
      <c r="T22" s="30"/>
      <c r="U22" s="30"/>
    </row>
    <row r="23" spans="1:21" ht="24" x14ac:dyDescent="0.2">
      <c r="A23" s="62" t="s">
        <v>2678</v>
      </c>
      <c r="B23" s="63" t="s">
        <v>2679</v>
      </c>
      <c r="C23" s="138" t="s">
        <v>2680</v>
      </c>
      <c r="D23" s="198">
        <v>0</v>
      </c>
      <c r="E23" s="30"/>
      <c r="F23" s="30"/>
      <c r="G23" s="30"/>
      <c r="H23" s="30"/>
      <c r="I23" s="30"/>
      <c r="J23" s="30"/>
      <c r="K23" s="30"/>
      <c r="L23" s="30"/>
      <c r="M23" s="30"/>
      <c r="N23" s="30"/>
      <c r="O23" s="30"/>
      <c r="P23" s="30"/>
      <c r="Q23" s="30"/>
      <c r="R23" s="30"/>
      <c r="S23" s="30"/>
      <c r="T23" s="30"/>
      <c r="U23" s="30"/>
    </row>
    <row r="24" spans="1:21" ht="24" x14ac:dyDescent="0.2">
      <c r="A24" s="317" t="s">
        <v>3176</v>
      </c>
      <c r="B24" s="133" t="s">
        <v>3178</v>
      </c>
      <c r="C24" s="133" t="s">
        <v>3177</v>
      </c>
      <c r="D24" s="306">
        <v>170477.67</v>
      </c>
      <c r="E24" s="250"/>
      <c r="F24" s="30"/>
      <c r="G24" s="30"/>
      <c r="H24" s="30"/>
      <c r="I24" s="30"/>
      <c r="J24" s="30"/>
      <c r="K24" s="30"/>
      <c r="L24" s="30"/>
      <c r="M24" s="30"/>
      <c r="N24" s="30"/>
      <c r="O24" s="30"/>
      <c r="P24" s="30"/>
      <c r="Q24" s="30"/>
      <c r="R24" s="30"/>
      <c r="S24" s="30"/>
      <c r="T24" s="30"/>
      <c r="U24" s="30"/>
    </row>
    <row r="25" spans="1:21" ht="24" x14ac:dyDescent="0.2">
      <c r="A25" s="62"/>
      <c r="B25" s="133" t="s">
        <v>3628</v>
      </c>
      <c r="C25" s="138" t="s">
        <v>2681</v>
      </c>
      <c r="D25" s="33">
        <f>D26+D27+D36+D37+D43</f>
        <v>2626542.1799999997</v>
      </c>
      <c r="E25" s="250"/>
      <c r="F25" s="30"/>
      <c r="G25" s="30"/>
      <c r="H25" s="30"/>
      <c r="I25" s="30"/>
      <c r="J25" s="30"/>
      <c r="K25" s="30"/>
      <c r="L25" s="30"/>
      <c r="M25" s="30"/>
      <c r="N25" s="30"/>
      <c r="O25" s="30"/>
      <c r="P25" s="30"/>
      <c r="Q25" s="30"/>
      <c r="R25" s="30"/>
      <c r="S25" s="30"/>
      <c r="T25" s="30"/>
      <c r="U25" s="30"/>
    </row>
    <row r="26" spans="1:21" ht="12.75" customHeight="1" x14ac:dyDescent="0.2">
      <c r="A26" s="62"/>
      <c r="B26" s="88" t="s">
        <v>2652</v>
      </c>
      <c r="C26" s="138" t="s">
        <v>2682</v>
      </c>
      <c r="D26" s="198">
        <v>0</v>
      </c>
      <c r="E26" s="30"/>
      <c r="F26" s="30"/>
      <c r="G26" s="30"/>
      <c r="H26" s="30"/>
      <c r="I26" s="30"/>
      <c r="J26" s="30"/>
      <c r="K26" s="30"/>
      <c r="L26" s="30"/>
      <c r="M26" s="30"/>
      <c r="N26" s="30"/>
      <c r="O26" s="30"/>
      <c r="P26" s="30"/>
      <c r="Q26" s="30"/>
      <c r="R26" s="30"/>
      <c r="S26" s="30"/>
      <c r="T26" s="30"/>
      <c r="U26" s="30"/>
    </row>
    <row r="27" spans="1:21" ht="12.75" customHeight="1" x14ac:dyDescent="0.2">
      <c r="A27" s="87" t="s">
        <v>2113</v>
      </c>
      <c r="B27" s="88" t="s">
        <v>2683</v>
      </c>
      <c r="C27" s="138" t="s">
        <v>2684</v>
      </c>
      <c r="D27" s="33">
        <f>SUM(D28:D35)</f>
        <v>1621263.32</v>
      </c>
      <c r="E27" s="30"/>
      <c r="F27" s="30"/>
      <c r="G27" s="30"/>
      <c r="H27" s="30"/>
      <c r="I27" s="30"/>
      <c r="J27" s="30"/>
      <c r="K27" s="30"/>
      <c r="L27" s="30"/>
      <c r="M27" s="30"/>
      <c r="N27" s="30"/>
      <c r="O27" s="30"/>
      <c r="P27" s="30"/>
      <c r="Q27" s="30"/>
      <c r="R27" s="30"/>
      <c r="S27" s="30"/>
      <c r="T27" s="30"/>
      <c r="U27" s="30"/>
    </row>
    <row r="28" spans="1:21" ht="12.75" customHeight="1" x14ac:dyDescent="0.2">
      <c r="A28" s="62" t="s">
        <v>2114</v>
      </c>
      <c r="B28" s="63" t="s">
        <v>2115</v>
      </c>
      <c r="C28" s="138" t="s">
        <v>2685</v>
      </c>
      <c r="D28" s="198">
        <v>282356.34000000003</v>
      </c>
      <c r="E28" s="30"/>
      <c r="F28" s="30"/>
      <c r="G28" s="30"/>
      <c r="H28" s="30"/>
      <c r="I28" s="30"/>
      <c r="J28" s="30"/>
      <c r="K28" s="30"/>
      <c r="L28" s="30"/>
      <c r="M28" s="30"/>
      <c r="N28" s="30"/>
      <c r="O28" s="30"/>
      <c r="P28" s="30"/>
      <c r="Q28" s="30"/>
      <c r="R28" s="30"/>
      <c r="S28" s="30"/>
      <c r="T28" s="30"/>
      <c r="U28" s="30"/>
    </row>
    <row r="29" spans="1:21" ht="12.75" customHeight="1" x14ac:dyDescent="0.2">
      <c r="A29" s="62" t="s">
        <v>2116</v>
      </c>
      <c r="B29" s="63" t="s">
        <v>2117</v>
      </c>
      <c r="C29" s="138" t="s">
        <v>2686</v>
      </c>
      <c r="D29" s="198">
        <v>1231046.67</v>
      </c>
      <c r="E29" s="30"/>
      <c r="F29" s="30"/>
      <c r="G29" s="30"/>
      <c r="H29" s="30"/>
      <c r="I29" s="30"/>
      <c r="J29" s="30"/>
      <c r="K29" s="30"/>
      <c r="L29" s="30"/>
      <c r="M29" s="30"/>
      <c r="N29" s="30"/>
      <c r="O29" s="30"/>
      <c r="P29" s="30"/>
      <c r="Q29" s="30"/>
      <c r="R29" s="30"/>
      <c r="S29" s="30"/>
      <c r="T29" s="30"/>
      <c r="U29" s="30"/>
    </row>
    <row r="30" spans="1:21" ht="12.75" customHeight="1" x14ac:dyDescent="0.2">
      <c r="A30" s="62" t="s">
        <v>2118</v>
      </c>
      <c r="B30" s="63" t="s">
        <v>2658</v>
      </c>
      <c r="C30" s="138" t="s">
        <v>2687</v>
      </c>
      <c r="D30" s="198">
        <v>4116.5600000000004</v>
      </c>
      <c r="E30" s="30"/>
      <c r="F30" s="30"/>
      <c r="G30" s="30"/>
      <c r="H30" s="30"/>
      <c r="I30" s="30"/>
      <c r="J30" s="30"/>
      <c r="K30" s="30"/>
      <c r="L30" s="30"/>
      <c r="M30" s="30"/>
      <c r="N30" s="30"/>
      <c r="O30" s="30"/>
      <c r="P30" s="30"/>
      <c r="Q30" s="30"/>
      <c r="R30" s="30"/>
      <c r="S30" s="30"/>
      <c r="T30" s="30"/>
      <c r="U30" s="30"/>
    </row>
    <row r="31" spans="1:21" ht="12.75" customHeight="1" x14ac:dyDescent="0.2">
      <c r="A31" s="62" t="s">
        <v>2125</v>
      </c>
      <c r="B31" s="63" t="s">
        <v>2126</v>
      </c>
      <c r="C31" s="138" t="s">
        <v>2688</v>
      </c>
      <c r="D31" s="198"/>
      <c r="E31" s="30"/>
      <c r="F31" s="30"/>
      <c r="G31" s="30"/>
      <c r="H31" s="30"/>
      <c r="I31" s="30"/>
      <c r="J31" s="30"/>
      <c r="K31" s="30"/>
      <c r="L31" s="30"/>
      <c r="M31" s="30"/>
      <c r="N31" s="30"/>
      <c r="O31" s="30"/>
      <c r="P31" s="30"/>
      <c r="Q31" s="30"/>
      <c r="R31" s="30"/>
      <c r="S31" s="30"/>
      <c r="T31" s="30"/>
      <c r="U31" s="30"/>
    </row>
    <row r="32" spans="1:21" ht="12.75" x14ac:dyDescent="0.2">
      <c r="A32" s="62" t="s">
        <v>2127</v>
      </c>
      <c r="B32" s="64" t="s">
        <v>3627</v>
      </c>
      <c r="C32" s="138" t="s">
        <v>2689</v>
      </c>
      <c r="D32" s="198">
        <v>1415.87</v>
      </c>
      <c r="E32" s="250"/>
      <c r="F32" s="30"/>
      <c r="G32" s="30"/>
      <c r="H32" s="30"/>
      <c r="I32" s="30"/>
      <c r="J32" s="30"/>
      <c r="K32" s="30"/>
      <c r="L32" s="30"/>
      <c r="M32" s="30"/>
      <c r="N32" s="30"/>
      <c r="O32" s="30"/>
      <c r="P32" s="30"/>
      <c r="Q32" s="30"/>
      <c r="R32" s="30"/>
      <c r="S32" s="30"/>
      <c r="T32" s="30"/>
      <c r="U32" s="30"/>
    </row>
    <row r="33" spans="1:21" ht="12.75" customHeight="1" x14ac:dyDescent="0.2">
      <c r="A33" s="62" t="s">
        <v>2128</v>
      </c>
      <c r="B33" s="64" t="s">
        <v>2129</v>
      </c>
      <c r="C33" s="138" t="s">
        <v>2690</v>
      </c>
      <c r="D33" s="198">
        <v>48927.88</v>
      </c>
      <c r="E33" s="30"/>
      <c r="F33" s="30"/>
      <c r="G33" s="30"/>
      <c r="H33" s="30"/>
      <c r="I33" s="30"/>
      <c r="J33" s="30"/>
      <c r="K33" s="30"/>
      <c r="L33" s="30"/>
      <c r="M33" s="30"/>
      <c r="N33" s="30"/>
      <c r="O33" s="30"/>
      <c r="P33" s="30"/>
      <c r="Q33" s="30"/>
      <c r="R33" s="30"/>
      <c r="S33" s="30"/>
      <c r="T33" s="30"/>
      <c r="U33" s="30"/>
    </row>
    <row r="34" spans="1:21" ht="12.75" customHeight="1" x14ac:dyDescent="0.2">
      <c r="A34" s="62" t="s">
        <v>2130</v>
      </c>
      <c r="B34" s="64" t="s">
        <v>3585</v>
      </c>
      <c r="C34" s="138" t="s">
        <v>2691</v>
      </c>
      <c r="D34" s="198">
        <v>53400</v>
      </c>
      <c r="E34" s="250"/>
      <c r="F34" s="30"/>
      <c r="G34" s="30"/>
      <c r="H34" s="30"/>
      <c r="I34" s="30"/>
      <c r="J34" s="30"/>
      <c r="K34" s="30"/>
      <c r="L34" s="30"/>
      <c r="M34" s="30"/>
      <c r="N34" s="30"/>
      <c r="O34" s="30"/>
      <c r="P34" s="30"/>
      <c r="Q34" s="30"/>
      <c r="R34" s="30"/>
      <c r="S34" s="30"/>
      <c r="T34" s="30"/>
      <c r="U34" s="30"/>
    </row>
    <row r="35" spans="1:21" ht="12.75" customHeight="1" x14ac:dyDescent="0.2">
      <c r="A35" s="62" t="s">
        <v>2131</v>
      </c>
      <c r="B35" s="64" t="s">
        <v>2132</v>
      </c>
      <c r="C35" s="138" t="s">
        <v>2692</v>
      </c>
      <c r="D35" s="198"/>
      <c r="E35" s="30"/>
      <c r="F35" s="30"/>
      <c r="G35" s="30"/>
      <c r="H35" s="30"/>
      <c r="I35" s="30"/>
      <c r="J35" s="30"/>
      <c r="K35" s="30"/>
      <c r="L35" s="30"/>
      <c r="M35" s="30"/>
      <c r="N35" s="30"/>
      <c r="O35" s="30"/>
      <c r="P35" s="30"/>
      <c r="Q35" s="30"/>
      <c r="R35" s="30"/>
      <c r="S35" s="30"/>
      <c r="T35" s="30"/>
      <c r="U35" s="30"/>
    </row>
    <row r="36" spans="1:21" ht="12.75" customHeight="1" x14ac:dyDescent="0.2">
      <c r="A36" s="87" t="s">
        <v>2133</v>
      </c>
      <c r="B36" s="88" t="s">
        <v>2134</v>
      </c>
      <c r="C36" s="138" t="s">
        <v>2693</v>
      </c>
      <c r="D36" s="198">
        <v>957607.94</v>
      </c>
      <c r="E36" s="30"/>
      <c r="F36" s="30"/>
      <c r="G36" s="30"/>
      <c r="H36" s="30"/>
      <c r="I36" s="30"/>
      <c r="J36" s="30"/>
      <c r="K36" s="30"/>
      <c r="L36" s="30"/>
      <c r="M36" s="30"/>
      <c r="N36" s="30"/>
      <c r="O36" s="30"/>
      <c r="P36" s="30"/>
      <c r="Q36" s="30"/>
      <c r="R36" s="30"/>
      <c r="S36" s="30"/>
      <c r="T36" s="30"/>
      <c r="U36" s="30"/>
    </row>
    <row r="37" spans="1:21" ht="36" x14ac:dyDescent="0.2">
      <c r="A37" s="87" t="s">
        <v>2666</v>
      </c>
      <c r="B37" s="88" t="s">
        <v>2694</v>
      </c>
      <c r="C37" s="138" t="s">
        <v>2695</v>
      </c>
      <c r="D37" s="33">
        <f>SUM(D38:D42)</f>
        <v>0</v>
      </c>
      <c r="E37" s="30"/>
      <c r="F37" s="30"/>
      <c r="G37" s="30"/>
      <c r="H37" s="30"/>
      <c r="I37" s="30"/>
      <c r="J37" s="30"/>
      <c r="K37" s="30"/>
      <c r="L37" s="30"/>
      <c r="M37" s="30"/>
      <c r="N37" s="30"/>
      <c r="O37" s="30"/>
      <c r="P37" s="30"/>
      <c r="Q37" s="30"/>
      <c r="R37" s="30"/>
      <c r="S37" s="30"/>
      <c r="T37" s="30"/>
      <c r="U37" s="30"/>
    </row>
    <row r="38" spans="1:21" ht="12.75" customHeight="1" x14ac:dyDescent="0.2">
      <c r="A38" s="62">
        <v>251.25299999999999</v>
      </c>
      <c r="B38" s="63" t="s">
        <v>2669</v>
      </c>
      <c r="C38" s="138" t="s">
        <v>2696</v>
      </c>
      <c r="D38" s="198">
        <v>0</v>
      </c>
      <c r="E38" s="30"/>
      <c r="F38" s="30"/>
      <c r="G38" s="30"/>
      <c r="H38" s="30"/>
      <c r="I38" s="30"/>
      <c r="J38" s="30"/>
      <c r="K38" s="30"/>
      <c r="L38" s="30"/>
      <c r="M38" s="30"/>
      <c r="N38" s="30"/>
      <c r="O38" s="30"/>
      <c r="P38" s="30"/>
      <c r="Q38" s="30"/>
      <c r="R38" s="30"/>
      <c r="S38" s="30"/>
      <c r="T38" s="30"/>
      <c r="U38" s="30"/>
    </row>
    <row r="39" spans="1:21" ht="12.75" customHeight="1" x14ac:dyDescent="0.2">
      <c r="A39" s="62" t="s">
        <v>2671</v>
      </c>
      <c r="B39" s="63" t="s">
        <v>2144</v>
      </c>
      <c r="C39" s="138" t="s">
        <v>2697</v>
      </c>
      <c r="D39" s="198"/>
      <c r="E39" s="30"/>
      <c r="F39" s="30"/>
      <c r="G39" s="30"/>
      <c r="H39" s="30"/>
      <c r="I39" s="30"/>
      <c r="J39" s="30"/>
      <c r="K39" s="30"/>
      <c r="L39" s="30"/>
      <c r="M39" s="30"/>
      <c r="N39" s="30"/>
      <c r="O39" s="30"/>
      <c r="P39" s="30"/>
      <c r="Q39" s="30"/>
      <c r="R39" s="30"/>
      <c r="S39" s="30"/>
      <c r="T39" s="30"/>
      <c r="U39" s="30"/>
    </row>
    <row r="40" spans="1:21" ht="12.75" customHeight="1" x14ac:dyDescent="0.2">
      <c r="A40" s="62" t="s">
        <v>2673</v>
      </c>
      <c r="B40" s="63" t="s">
        <v>2148</v>
      </c>
      <c r="C40" s="138" t="s">
        <v>2698</v>
      </c>
      <c r="D40" s="198"/>
      <c r="E40" s="30"/>
      <c r="F40" s="30"/>
      <c r="G40" s="30"/>
      <c r="H40" s="30"/>
      <c r="I40" s="30"/>
      <c r="J40" s="30"/>
      <c r="K40" s="30"/>
      <c r="L40" s="30"/>
      <c r="M40" s="30"/>
      <c r="N40" s="30"/>
      <c r="O40" s="30"/>
      <c r="P40" s="30"/>
      <c r="Q40" s="30"/>
      <c r="R40" s="30"/>
      <c r="S40" s="30"/>
      <c r="T40" s="30"/>
      <c r="U40" s="30"/>
    </row>
    <row r="41" spans="1:21" ht="24" x14ac:dyDescent="0.2">
      <c r="A41" s="62" t="s">
        <v>2699</v>
      </c>
      <c r="B41" s="63" t="s">
        <v>2676</v>
      </c>
      <c r="C41" s="138" t="s">
        <v>2700</v>
      </c>
      <c r="D41" s="198">
        <v>0</v>
      </c>
      <c r="E41" s="30"/>
      <c r="F41" s="30"/>
      <c r="G41" s="30"/>
      <c r="H41" s="30"/>
      <c r="I41" s="30"/>
      <c r="J41" s="30"/>
      <c r="K41" s="30"/>
      <c r="L41" s="30"/>
      <c r="M41" s="30"/>
      <c r="N41" s="30"/>
      <c r="O41" s="30"/>
      <c r="P41" s="30"/>
      <c r="Q41" s="30"/>
      <c r="R41" s="30"/>
      <c r="S41" s="30"/>
      <c r="T41" s="30"/>
      <c r="U41" s="30"/>
    </row>
    <row r="42" spans="1:21" ht="24" x14ac:dyDescent="0.2">
      <c r="A42" s="62" t="s">
        <v>2678</v>
      </c>
      <c r="B42" s="63" t="s">
        <v>2679</v>
      </c>
      <c r="C42" s="138" t="s">
        <v>2701</v>
      </c>
      <c r="D42" s="198"/>
      <c r="E42" s="30"/>
      <c r="F42" s="30"/>
      <c r="G42" s="30"/>
      <c r="H42" s="30"/>
      <c r="I42" s="30"/>
      <c r="J42" s="30"/>
      <c r="K42" s="30"/>
      <c r="L42" s="30"/>
      <c r="M42" s="30"/>
      <c r="N42" s="30"/>
      <c r="O42" s="30"/>
      <c r="P42" s="30"/>
      <c r="Q42" s="30"/>
      <c r="R42" s="30"/>
      <c r="S42" s="30"/>
      <c r="T42" s="30"/>
      <c r="U42" s="30"/>
    </row>
    <row r="43" spans="1:21" ht="12.75" customHeight="1" x14ac:dyDescent="0.2">
      <c r="A43" s="317" t="s">
        <v>3176</v>
      </c>
      <c r="B43" s="133" t="s">
        <v>3178</v>
      </c>
      <c r="C43" s="133" t="s">
        <v>3179</v>
      </c>
      <c r="D43" s="306">
        <v>47670.92</v>
      </c>
      <c r="E43" s="250"/>
      <c r="F43" s="30"/>
      <c r="G43" s="30"/>
      <c r="H43" s="30"/>
      <c r="I43" s="30"/>
      <c r="J43" s="30"/>
      <c r="K43" s="30"/>
      <c r="L43" s="30"/>
      <c r="M43" s="30"/>
      <c r="N43" s="30"/>
      <c r="O43" s="30"/>
      <c r="P43" s="30"/>
      <c r="Q43" s="30"/>
      <c r="R43" s="30"/>
      <c r="S43" s="30"/>
      <c r="T43" s="30"/>
      <c r="U43" s="30"/>
    </row>
    <row r="44" spans="1:21" ht="24" x14ac:dyDescent="0.2">
      <c r="A44" s="62"/>
      <c r="B44" s="88" t="s">
        <v>2702</v>
      </c>
      <c r="C44" s="138" t="s">
        <v>2703</v>
      </c>
      <c r="D44" s="33">
        <f>D5+D6-D25</f>
        <v>227378.75000000047</v>
      </c>
      <c r="E44" s="30"/>
      <c r="F44" s="30"/>
      <c r="G44" s="30"/>
      <c r="H44" s="30"/>
      <c r="I44" s="30"/>
      <c r="J44" s="30"/>
      <c r="K44" s="30"/>
      <c r="L44" s="30"/>
      <c r="M44" s="30"/>
      <c r="N44" s="30"/>
      <c r="O44" s="30"/>
      <c r="P44" s="30"/>
      <c r="Q44" s="30"/>
      <c r="R44" s="30"/>
      <c r="S44" s="30"/>
      <c r="T44" s="30"/>
      <c r="U44" s="30"/>
    </row>
    <row r="45" spans="1:21" ht="24" x14ac:dyDescent="0.2">
      <c r="A45" s="87"/>
      <c r="B45" s="133" t="s">
        <v>3626</v>
      </c>
      <c r="C45" s="138" t="s">
        <v>2704</v>
      </c>
      <c r="D45" s="33">
        <f>D46+D51+D92+D97+D103</f>
        <v>170642.1</v>
      </c>
      <c r="E45" s="250"/>
      <c r="F45" s="30"/>
      <c r="G45" s="30"/>
      <c r="H45" s="30"/>
      <c r="I45" s="30"/>
      <c r="J45" s="30"/>
      <c r="K45" s="30"/>
      <c r="L45" s="30"/>
      <c r="M45" s="30"/>
      <c r="N45" s="30"/>
      <c r="O45" s="30"/>
      <c r="P45" s="30"/>
      <c r="Q45" s="30"/>
      <c r="R45" s="30"/>
      <c r="S45" s="30"/>
      <c r="T45" s="30"/>
      <c r="U45" s="30"/>
    </row>
    <row r="46" spans="1:21" ht="24" x14ac:dyDescent="0.2">
      <c r="A46" s="62"/>
      <c r="B46" s="88" t="s">
        <v>2705</v>
      </c>
      <c r="C46" s="138" t="s">
        <v>2706</v>
      </c>
      <c r="D46" s="33">
        <f>SUM(D47:D50)</f>
        <v>0</v>
      </c>
      <c r="E46" s="30"/>
      <c r="F46" s="30"/>
      <c r="G46" s="30"/>
      <c r="H46" s="30"/>
      <c r="I46" s="30"/>
      <c r="J46" s="30"/>
      <c r="K46" s="30"/>
      <c r="L46" s="30"/>
      <c r="M46" s="30"/>
      <c r="N46" s="30"/>
      <c r="O46" s="30"/>
      <c r="P46" s="30"/>
      <c r="Q46" s="30"/>
      <c r="R46" s="30"/>
      <c r="S46" s="30"/>
      <c r="T46" s="30"/>
      <c r="U46" s="30"/>
    </row>
    <row r="47" spans="1:21" ht="12.75" customHeight="1" x14ac:dyDescent="0.2">
      <c r="A47" s="87"/>
      <c r="B47" s="63" t="s">
        <v>2707</v>
      </c>
      <c r="C47" s="138" t="s">
        <v>2708</v>
      </c>
      <c r="D47" s="198">
        <v>0</v>
      </c>
      <c r="E47" s="30"/>
      <c r="F47" s="30"/>
      <c r="G47" s="30"/>
      <c r="H47" s="30"/>
      <c r="I47" s="30"/>
      <c r="J47" s="30"/>
      <c r="K47" s="30"/>
      <c r="L47" s="30"/>
      <c r="M47" s="30"/>
      <c r="N47" s="30"/>
      <c r="O47" s="30"/>
      <c r="P47" s="30"/>
      <c r="Q47" s="30"/>
      <c r="R47" s="30"/>
      <c r="S47" s="30"/>
      <c r="T47" s="30"/>
      <c r="U47" s="30"/>
    </row>
    <row r="48" spans="1:21" ht="12.75" customHeight="1" x14ac:dyDescent="0.2">
      <c r="A48" s="62"/>
      <c r="B48" s="63" t="s">
        <v>2709</v>
      </c>
      <c r="C48" s="138" t="s">
        <v>2710</v>
      </c>
      <c r="D48" s="198">
        <v>0</v>
      </c>
      <c r="E48" s="30"/>
      <c r="F48" s="30"/>
      <c r="G48" s="30"/>
      <c r="H48" s="30"/>
      <c r="I48" s="30"/>
      <c r="J48" s="30"/>
      <c r="K48" s="30"/>
      <c r="L48" s="30"/>
      <c r="M48" s="30"/>
      <c r="N48" s="30"/>
      <c r="O48" s="30"/>
      <c r="P48" s="30"/>
      <c r="Q48" s="30"/>
      <c r="R48" s="30"/>
      <c r="S48" s="30"/>
      <c r="T48" s="30"/>
      <c r="U48" s="30"/>
    </row>
    <row r="49" spans="1:21" ht="12.75" customHeight="1" x14ac:dyDescent="0.2">
      <c r="A49" s="62"/>
      <c r="B49" s="63" t="s">
        <v>2711</v>
      </c>
      <c r="C49" s="138" t="s">
        <v>2712</v>
      </c>
      <c r="D49" s="198">
        <v>0</v>
      </c>
      <c r="E49" s="30"/>
      <c r="F49" s="30"/>
      <c r="G49" s="30"/>
      <c r="H49" s="30"/>
      <c r="I49" s="30"/>
      <c r="J49" s="30"/>
      <c r="K49" s="30"/>
      <c r="L49" s="30"/>
      <c r="M49" s="30"/>
      <c r="N49" s="30"/>
      <c r="O49" s="30"/>
      <c r="P49" s="30"/>
      <c r="Q49" s="30"/>
      <c r="R49" s="30"/>
      <c r="S49" s="30"/>
      <c r="T49" s="30"/>
      <c r="U49" s="30"/>
    </row>
    <row r="50" spans="1:21" ht="12.75" customHeight="1" x14ac:dyDescent="0.2">
      <c r="A50" s="62"/>
      <c r="B50" s="63" t="s">
        <v>2713</v>
      </c>
      <c r="C50" s="138" t="s">
        <v>2714</v>
      </c>
      <c r="D50" s="198">
        <v>0</v>
      </c>
      <c r="E50" s="30"/>
      <c r="F50" s="30"/>
      <c r="G50" s="30"/>
      <c r="H50" s="30"/>
      <c r="I50" s="30"/>
      <c r="J50" s="30"/>
      <c r="K50" s="30"/>
      <c r="L50" s="30"/>
      <c r="M50" s="30"/>
      <c r="N50" s="30"/>
      <c r="O50" s="30"/>
      <c r="P50" s="30"/>
      <c r="Q50" s="30"/>
      <c r="R50" s="30"/>
      <c r="S50" s="30"/>
      <c r="T50" s="30"/>
      <c r="U50" s="30"/>
    </row>
    <row r="51" spans="1:21" ht="24" x14ac:dyDescent="0.2">
      <c r="A51" s="87" t="s">
        <v>2113</v>
      </c>
      <c r="B51" s="133" t="s">
        <v>2715</v>
      </c>
      <c r="C51" s="138" t="s">
        <v>2716</v>
      </c>
      <c r="D51" s="33">
        <f>D52+D57+D62+D67+D72+D77+D82+D87</f>
        <v>40899.69</v>
      </c>
      <c r="E51" s="30"/>
      <c r="F51" s="30"/>
      <c r="G51" s="30"/>
      <c r="H51" s="30"/>
      <c r="I51" s="30"/>
      <c r="J51" s="30"/>
      <c r="K51" s="30"/>
      <c r="L51" s="30"/>
      <c r="M51" s="30"/>
      <c r="N51" s="30"/>
      <c r="O51" s="30"/>
      <c r="P51" s="30"/>
      <c r="Q51" s="30"/>
      <c r="R51" s="30"/>
      <c r="S51" s="30"/>
      <c r="T51" s="30"/>
      <c r="U51" s="30"/>
    </row>
    <row r="52" spans="1:21" ht="12.75" customHeight="1" x14ac:dyDescent="0.2">
      <c r="A52" s="87" t="s">
        <v>2114</v>
      </c>
      <c r="B52" s="88" t="s">
        <v>2717</v>
      </c>
      <c r="C52" s="138" t="s">
        <v>2718</v>
      </c>
      <c r="D52" s="33">
        <f>SUM(D53:D56)</f>
        <v>1815.81</v>
      </c>
      <c r="E52" s="30"/>
      <c r="F52" s="30"/>
      <c r="G52" s="30"/>
      <c r="H52" s="30"/>
      <c r="I52" s="30"/>
      <c r="J52" s="30"/>
      <c r="K52" s="30"/>
      <c r="L52" s="30"/>
      <c r="M52" s="30"/>
      <c r="N52" s="30"/>
      <c r="O52" s="30"/>
      <c r="P52" s="30"/>
      <c r="Q52" s="30"/>
      <c r="R52" s="30"/>
      <c r="S52" s="30"/>
      <c r="T52" s="30"/>
      <c r="U52" s="30"/>
    </row>
    <row r="53" spans="1:21" ht="12.75" customHeight="1" x14ac:dyDescent="0.2">
      <c r="A53" s="62"/>
      <c r="B53" s="63" t="s">
        <v>2707</v>
      </c>
      <c r="C53" s="138" t="s">
        <v>2719</v>
      </c>
      <c r="D53" s="198">
        <v>331.81</v>
      </c>
      <c r="E53" s="30"/>
      <c r="F53" s="30"/>
      <c r="G53" s="30"/>
      <c r="H53" s="30"/>
      <c r="I53" s="30"/>
      <c r="J53" s="30"/>
      <c r="K53" s="30"/>
      <c r="L53" s="30"/>
      <c r="M53" s="30"/>
      <c r="N53" s="30"/>
      <c r="O53" s="30"/>
      <c r="P53" s="30"/>
      <c r="Q53" s="30"/>
      <c r="R53" s="30"/>
      <c r="S53" s="30"/>
      <c r="T53" s="30"/>
      <c r="U53" s="30"/>
    </row>
    <row r="54" spans="1:21" ht="12.75" customHeight="1" x14ac:dyDescent="0.2">
      <c r="A54" s="62"/>
      <c r="B54" s="63" t="s">
        <v>2709</v>
      </c>
      <c r="C54" s="138" t="s">
        <v>2720</v>
      </c>
      <c r="D54" s="198">
        <v>1484</v>
      </c>
      <c r="E54" s="30"/>
      <c r="F54" s="30"/>
      <c r="G54" s="30"/>
      <c r="H54" s="30"/>
      <c r="I54" s="30"/>
      <c r="J54" s="30"/>
      <c r="K54" s="30"/>
      <c r="L54" s="30"/>
      <c r="M54" s="30"/>
      <c r="N54" s="30"/>
      <c r="O54" s="30"/>
      <c r="P54" s="30"/>
      <c r="Q54" s="30"/>
      <c r="R54" s="30"/>
      <c r="S54" s="30"/>
      <c r="T54" s="30"/>
      <c r="U54" s="30"/>
    </row>
    <row r="55" spans="1:21" ht="12.75" customHeight="1" x14ac:dyDescent="0.2">
      <c r="A55" s="87"/>
      <c r="B55" s="63" t="s">
        <v>2711</v>
      </c>
      <c r="C55" s="138" t="s">
        <v>2721</v>
      </c>
      <c r="D55" s="198"/>
      <c r="E55" s="30"/>
      <c r="F55" s="30"/>
      <c r="G55" s="30"/>
      <c r="H55" s="30"/>
      <c r="I55" s="30"/>
      <c r="J55" s="30"/>
      <c r="K55" s="30"/>
      <c r="L55" s="30"/>
      <c r="M55" s="30"/>
      <c r="N55" s="30"/>
      <c r="O55" s="30"/>
      <c r="P55" s="30"/>
      <c r="Q55" s="30"/>
      <c r="R55" s="30"/>
      <c r="S55" s="30"/>
      <c r="T55" s="30"/>
      <c r="U55" s="30"/>
    </row>
    <row r="56" spans="1:21" ht="12.75" customHeight="1" x14ac:dyDescent="0.2">
      <c r="A56" s="62"/>
      <c r="B56" s="63" t="s">
        <v>2713</v>
      </c>
      <c r="C56" s="138" t="s">
        <v>2722</v>
      </c>
      <c r="D56" s="198"/>
      <c r="E56" s="30"/>
      <c r="F56" s="30"/>
      <c r="G56" s="30"/>
      <c r="H56" s="30"/>
      <c r="I56" s="30"/>
      <c r="J56" s="30"/>
      <c r="K56" s="30"/>
      <c r="L56" s="30"/>
      <c r="M56" s="30"/>
      <c r="N56" s="30"/>
      <c r="O56" s="30"/>
      <c r="P56" s="30"/>
      <c r="Q56" s="30"/>
      <c r="R56" s="30"/>
      <c r="S56" s="30"/>
      <c r="T56" s="30"/>
      <c r="U56" s="30"/>
    </row>
    <row r="57" spans="1:21" ht="12.75" customHeight="1" x14ac:dyDescent="0.2">
      <c r="A57" s="87" t="s">
        <v>2116</v>
      </c>
      <c r="B57" s="88" t="s">
        <v>2723</v>
      </c>
      <c r="C57" s="138" t="s">
        <v>2724</v>
      </c>
      <c r="D57" s="33">
        <f>SUM(D58:D61)</f>
        <v>17921.440000000002</v>
      </c>
      <c r="E57" s="30"/>
      <c r="F57" s="30"/>
      <c r="G57" s="30"/>
      <c r="H57" s="30"/>
      <c r="I57" s="30"/>
      <c r="J57" s="30"/>
      <c r="K57" s="30"/>
      <c r="L57" s="30"/>
      <c r="M57" s="30"/>
      <c r="N57" s="30"/>
      <c r="O57" s="30"/>
      <c r="P57" s="30"/>
      <c r="Q57" s="30"/>
      <c r="R57" s="30"/>
      <c r="S57" s="30"/>
      <c r="T57" s="30"/>
      <c r="U57" s="30"/>
    </row>
    <row r="58" spans="1:21" ht="12.75" customHeight="1" x14ac:dyDescent="0.2">
      <c r="A58" s="62"/>
      <c r="B58" s="63" t="s">
        <v>2707</v>
      </c>
      <c r="C58" s="138" t="s">
        <v>2725</v>
      </c>
      <c r="D58" s="198">
        <v>12496.84</v>
      </c>
      <c r="E58" s="30"/>
      <c r="F58" s="30"/>
      <c r="G58" s="30"/>
      <c r="H58" s="30"/>
      <c r="I58" s="30"/>
      <c r="J58" s="30"/>
      <c r="K58" s="30"/>
      <c r="L58" s="30"/>
      <c r="M58" s="30"/>
      <c r="N58" s="30"/>
      <c r="O58" s="30"/>
      <c r="P58" s="30"/>
      <c r="Q58" s="30"/>
      <c r="R58" s="30"/>
      <c r="S58" s="30"/>
      <c r="T58" s="30"/>
      <c r="U58" s="30"/>
    </row>
    <row r="59" spans="1:21" ht="12.75" customHeight="1" x14ac:dyDescent="0.2">
      <c r="A59" s="62"/>
      <c r="B59" s="63" t="s">
        <v>2709</v>
      </c>
      <c r="C59" s="138" t="s">
        <v>2726</v>
      </c>
      <c r="D59" s="198">
        <v>633.85</v>
      </c>
      <c r="E59" s="30"/>
      <c r="F59" s="30"/>
      <c r="G59" s="30"/>
      <c r="H59" s="30"/>
      <c r="I59" s="30"/>
      <c r="J59" s="30"/>
      <c r="K59" s="30"/>
      <c r="L59" s="30"/>
      <c r="M59" s="30"/>
      <c r="N59" s="30"/>
      <c r="O59" s="30"/>
      <c r="P59" s="30"/>
      <c r="Q59" s="30"/>
      <c r="R59" s="30"/>
      <c r="S59" s="30"/>
      <c r="T59" s="30"/>
      <c r="U59" s="30"/>
    </row>
    <row r="60" spans="1:21" ht="12.75" customHeight="1" x14ac:dyDescent="0.2">
      <c r="A60" s="62"/>
      <c r="B60" s="63" t="s">
        <v>2711</v>
      </c>
      <c r="C60" s="138" t="s">
        <v>2727</v>
      </c>
      <c r="D60" s="198">
        <v>301.41000000000003</v>
      </c>
      <c r="E60" s="30"/>
      <c r="F60" s="30"/>
      <c r="G60" s="30"/>
      <c r="H60" s="30"/>
      <c r="I60" s="30"/>
      <c r="J60" s="30"/>
      <c r="K60" s="30"/>
      <c r="L60" s="30"/>
      <c r="M60" s="30"/>
      <c r="N60" s="30"/>
      <c r="O60" s="30"/>
      <c r="P60" s="30"/>
      <c r="Q60" s="30"/>
      <c r="R60" s="30"/>
      <c r="S60" s="30"/>
      <c r="T60" s="30"/>
      <c r="U60" s="30"/>
    </row>
    <row r="61" spans="1:21" ht="12.75" customHeight="1" x14ac:dyDescent="0.2">
      <c r="A61" s="62"/>
      <c r="B61" s="63" t="s">
        <v>2713</v>
      </c>
      <c r="C61" s="138" t="s">
        <v>2728</v>
      </c>
      <c r="D61" s="198">
        <v>4489.34</v>
      </c>
      <c r="E61" s="30"/>
      <c r="F61" s="30"/>
      <c r="G61" s="30"/>
      <c r="H61" s="30"/>
      <c r="I61" s="30"/>
      <c r="J61" s="30"/>
      <c r="K61" s="30"/>
      <c r="L61" s="30"/>
      <c r="M61" s="30"/>
      <c r="N61" s="30"/>
      <c r="O61" s="30"/>
      <c r="P61" s="30"/>
      <c r="Q61" s="30"/>
      <c r="R61" s="30"/>
      <c r="S61" s="30"/>
      <c r="T61" s="30"/>
      <c r="U61" s="30"/>
    </row>
    <row r="62" spans="1:21" ht="12.75" customHeight="1" x14ac:dyDescent="0.2">
      <c r="A62" s="87" t="s">
        <v>2118</v>
      </c>
      <c r="B62" s="88" t="s">
        <v>2729</v>
      </c>
      <c r="C62" s="138" t="s">
        <v>2730</v>
      </c>
      <c r="D62" s="33">
        <f>SUM(D63:D66)</f>
        <v>182.97</v>
      </c>
      <c r="E62" s="30"/>
      <c r="F62" s="30"/>
      <c r="G62" s="30"/>
      <c r="H62" s="30"/>
      <c r="I62" s="30"/>
      <c r="J62" s="30"/>
      <c r="K62" s="30"/>
      <c r="L62" s="30"/>
      <c r="M62" s="30"/>
      <c r="N62" s="30"/>
      <c r="O62" s="30"/>
      <c r="P62" s="30"/>
      <c r="Q62" s="30"/>
      <c r="R62" s="30"/>
      <c r="S62" s="30"/>
      <c r="T62" s="30"/>
      <c r="U62" s="30"/>
    </row>
    <row r="63" spans="1:21" ht="12.75" customHeight="1" x14ac:dyDescent="0.2">
      <c r="A63" s="62"/>
      <c r="B63" s="63" t="s">
        <v>2707</v>
      </c>
      <c r="C63" s="138" t="s">
        <v>2731</v>
      </c>
      <c r="D63" s="198">
        <v>29.79</v>
      </c>
      <c r="E63" s="30"/>
      <c r="F63" s="30"/>
      <c r="G63" s="30"/>
      <c r="H63" s="30"/>
      <c r="I63" s="30"/>
      <c r="J63" s="30"/>
      <c r="K63" s="30"/>
      <c r="L63" s="30"/>
      <c r="M63" s="30"/>
      <c r="N63" s="30"/>
      <c r="O63" s="30"/>
      <c r="P63" s="30"/>
      <c r="Q63" s="30"/>
      <c r="R63" s="30"/>
      <c r="S63" s="30"/>
      <c r="T63" s="30"/>
      <c r="U63" s="30"/>
    </row>
    <row r="64" spans="1:21" ht="12.75" customHeight="1" x14ac:dyDescent="0.2">
      <c r="A64" s="62"/>
      <c r="B64" s="63" t="s">
        <v>2709</v>
      </c>
      <c r="C64" s="138" t="s">
        <v>2732</v>
      </c>
      <c r="D64" s="198">
        <v>10.88</v>
      </c>
      <c r="E64" s="30"/>
      <c r="F64" s="30"/>
      <c r="G64" s="30"/>
      <c r="H64" s="30"/>
      <c r="I64" s="30"/>
      <c r="J64" s="30"/>
      <c r="K64" s="30"/>
      <c r="L64" s="30"/>
      <c r="M64" s="30"/>
      <c r="N64" s="30"/>
      <c r="O64" s="30"/>
      <c r="P64" s="30"/>
      <c r="Q64" s="30"/>
      <c r="R64" s="30"/>
      <c r="S64" s="30"/>
      <c r="T64" s="30"/>
      <c r="U64" s="30"/>
    </row>
    <row r="65" spans="1:21" ht="12.75" customHeight="1" x14ac:dyDescent="0.2">
      <c r="A65" s="87"/>
      <c r="B65" s="63" t="s">
        <v>2711</v>
      </c>
      <c r="C65" s="138" t="s">
        <v>2733</v>
      </c>
      <c r="D65" s="198">
        <v>3.98</v>
      </c>
      <c r="E65" s="30"/>
      <c r="F65" s="30"/>
      <c r="G65" s="30"/>
      <c r="H65" s="30"/>
      <c r="I65" s="30"/>
      <c r="J65" s="30"/>
      <c r="K65" s="30"/>
      <c r="L65" s="30"/>
      <c r="M65" s="30"/>
      <c r="N65" s="30"/>
      <c r="O65" s="30"/>
      <c r="P65" s="30"/>
      <c r="Q65" s="30"/>
      <c r="R65" s="30"/>
      <c r="S65" s="30"/>
      <c r="T65" s="30"/>
      <c r="U65" s="30"/>
    </row>
    <row r="66" spans="1:21" ht="12.75" customHeight="1" x14ac:dyDescent="0.2">
      <c r="A66" s="62"/>
      <c r="B66" s="63" t="s">
        <v>2713</v>
      </c>
      <c r="C66" s="138" t="s">
        <v>2734</v>
      </c>
      <c r="D66" s="198">
        <v>138.32</v>
      </c>
      <c r="E66" s="30"/>
      <c r="F66" s="30"/>
      <c r="G66" s="30"/>
      <c r="H66" s="30"/>
      <c r="I66" s="30"/>
      <c r="J66" s="30"/>
      <c r="K66" s="30"/>
      <c r="L66" s="30"/>
      <c r="M66" s="30"/>
      <c r="N66" s="30"/>
      <c r="O66" s="30"/>
      <c r="P66" s="30"/>
      <c r="Q66" s="30"/>
      <c r="R66" s="30"/>
      <c r="S66" s="30"/>
      <c r="T66" s="30"/>
      <c r="U66" s="30"/>
    </row>
    <row r="67" spans="1:21" ht="12.75" customHeight="1" x14ac:dyDescent="0.2">
      <c r="A67" s="87" t="s">
        <v>2125</v>
      </c>
      <c r="B67" s="88" t="s">
        <v>2735</v>
      </c>
      <c r="C67" s="138" t="s">
        <v>2736</v>
      </c>
      <c r="D67" s="33">
        <f>SUM(D68:D71)</f>
        <v>0</v>
      </c>
      <c r="E67" s="30"/>
      <c r="F67" s="30"/>
      <c r="G67" s="30"/>
      <c r="H67" s="30"/>
      <c r="I67" s="30"/>
      <c r="J67" s="30"/>
      <c r="K67" s="30"/>
      <c r="L67" s="30"/>
      <c r="M67" s="30"/>
      <c r="N67" s="30"/>
      <c r="O67" s="30"/>
      <c r="P67" s="30"/>
      <c r="Q67" s="30"/>
      <c r="R67" s="30"/>
      <c r="S67" s="30"/>
      <c r="T67" s="30"/>
      <c r="U67" s="30"/>
    </row>
    <row r="68" spans="1:21" ht="12.75" customHeight="1" x14ac:dyDescent="0.2">
      <c r="A68" s="62"/>
      <c r="B68" s="63" t="s">
        <v>2707</v>
      </c>
      <c r="C68" s="138" t="s">
        <v>2737</v>
      </c>
      <c r="D68" s="198"/>
      <c r="E68" s="30"/>
      <c r="F68" s="30"/>
      <c r="G68" s="30"/>
      <c r="H68" s="30"/>
      <c r="I68" s="30"/>
      <c r="J68" s="30"/>
      <c r="K68" s="30"/>
      <c r="L68" s="30"/>
      <c r="M68" s="30"/>
      <c r="N68" s="30"/>
      <c r="O68" s="30"/>
      <c r="P68" s="30"/>
      <c r="Q68" s="30"/>
      <c r="R68" s="30"/>
      <c r="S68" s="30"/>
      <c r="T68" s="30"/>
      <c r="U68" s="30"/>
    </row>
    <row r="69" spans="1:21" ht="12.75" customHeight="1" x14ac:dyDescent="0.2">
      <c r="A69" s="62"/>
      <c r="B69" s="63" t="s">
        <v>2709</v>
      </c>
      <c r="C69" s="138" t="s">
        <v>2738</v>
      </c>
      <c r="D69" s="198"/>
      <c r="E69" s="30"/>
      <c r="F69" s="30"/>
      <c r="G69" s="30"/>
      <c r="H69" s="30"/>
      <c r="I69" s="30"/>
      <c r="J69" s="30"/>
      <c r="K69" s="30"/>
      <c r="L69" s="30"/>
      <c r="M69" s="30"/>
      <c r="N69" s="30"/>
      <c r="O69" s="30"/>
      <c r="P69" s="30"/>
      <c r="Q69" s="30"/>
      <c r="R69" s="30"/>
      <c r="S69" s="30"/>
      <c r="T69" s="30"/>
      <c r="U69" s="30"/>
    </row>
    <row r="70" spans="1:21" ht="12.75" customHeight="1" x14ac:dyDescent="0.2">
      <c r="A70" s="62"/>
      <c r="B70" s="63" t="s">
        <v>2711</v>
      </c>
      <c r="C70" s="138" t="s">
        <v>2739</v>
      </c>
      <c r="D70" s="198"/>
      <c r="E70" s="30"/>
      <c r="F70" s="30"/>
      <c r="G70" s="30"/>
      <c r="H70" s="30"/>
      <c r="I70" s="30"/>
      <c r="J70" s="30"/>
      <c r="K70" s="30"/>
      <c r="L70" s="30"/>
      <c r="M70" s="30"/>
      <c r="N70" s="30"/>
      <c r="O70" s="30"/>
      <c r="P70" s="30"/>
      <c r="Q70" s="30"/>
      <c r="R70" s="30"/>
      <c r="S70" s="30"/>
      <c r="T70" s="30"/>
      <c r="U70" s="30"/>
    </row>
    <row r="71" spans="1:21" ht="12.75" customHeight="1" x14ac:dyDescent="0.2">
      <c r="A71" s="62"/>
      <c r="B71" s="63" t="s">
        <v>2713</v>
      </c>
      <c r="C71" s="138" t="s">
        <v>2740</v>
      </c>
      <c r="D71" s="198"/>
      <c r="E71" s="30"/>
      <c r="F71" s="30"/>
      <c r="G71" s="30"/>
      <c r="H71" s="30"/>
      <c r="I71" s="30"/>
      <c r="J71" s="30"/>
      <c r="K71" s="30"/>
      <c r="L71" s="30"/>
      <c r="M71" s="30"/>
      <c r="N71" s="30"/>
      <c r="O71" s="30"/>
      <c r="P71" s="30"/>
      <c r="Q71" s="30"/>
      <c r="R71" s="30"/>
      <c r="S71" s="30"/>
      <c r="T71" s="30"/>
      <c r="U71" s="30"/>
    </row>
    <row r="72" spans="1:21" ht="24" x14ac:dyDescent="0.2">
      <c r="A72" s="87" t="s">
        <v>2127</v>
      </c>
      <c r="B72" s="133" t="s">
        <v>3625</v>
      </c>
      <c r="C72" s="138" t="s">
        <v>2741</v>
      </c>
      <c r="D72" s="33">
        <f>SUM(D73:D76)</f>
        <v>0</v>
      </c>
      <c r="E72" s="250"/>
      <c r="F72" s="30"/>
      <c r="G72" s="30"/>
      <c r="H72" s="30"/>
      <c r="I72" s="30"/>
      <c r="J72" s="30"/>
      <c r="K72" s="30"/>
      <c r="L72" s="30"/>
      <c r="M72" s="30"/>
      <c r="N72" s="30"/>
      <c r="O72" s="30"/>
      <c r="P72" s="30"/>
      <c r="Q72" s="30"/>
      <c r="R72" s="30"/>
      <c r="S72" s="30"/>
      <c r="T72" s="30"/>
      <c r="U72" s="30"/>
    </row>
    <row r="73" spans="1:21" ht="12.75" customHeight="1" x14ac:dyDescent="0.2">
      <c r="A73" s="62"/>
      <c r="B73" s="63" t="s">
        <v>2707</v>
      </c>
      <c r="C73" s="138" t="s">
        <v>2742</v>
      </c>
      <c r="D73" s="198"/>
      <c r="E73" s="30"/>
      <c r="F73" s="30"/>
      <c r="G73" s="30"/>
      <c r="H73" s="30"/>
      <c r="I73" s="30"/>
      <c r="J73" s="30"/>
      <c r="K73" s="30"/>
      <c r="L73" s="30"/>
      <c r="M73" s="30"/>
      <c r="N73" s="30"/>
      <c r="O73" s="30"/>
      <c r="P73" s="30"/>
      <c r="Q73" s="30"/>
      <c r="R73" s="30"/>
      <c r="S73" s="30"/>
      <c r="T73" s="30"/>
      <c r="U73" s="30"/>
    </row>
    <row r="74" spans="1:21" ht="12.75" customHeight="1" x14ac:dyDescent="0.2">
      <c r="A74" s="62"/>
      <c r="B74" s="63" t="s">
        <v>2709</v>
      </c>
      <c r="C74" s="138" t="s">
        <v>2743</v>
      </c>
      <c r="D74" s="198">
        <v>0</v>
      </c>
      <c r="E74" s="30"/>
      <c r="F74" s="30"/>
      <c r="G74" s="30"/>
      <c r="H74" s="30"/>
      <c r="I74" s="30"/>
      <c r="J74" s="30"/>
      <c r="K74" s="30"/>
      <c r="L74" s="30"/>
      <c r="M74" s="30"/>
      <c r="N74" s="30"/>
      <c r="O74" s="30"/>
      <c r="P74" s="30"/>
      <c r="Q74" s="30"/>
      <c r="R74" s="30"/>
      <c r="S74" s="30"/>
      <c r="T74" s="30"/>
      <c r="U74" s="30"/>
    </row>
    <row r="75" spans="1:21" ht="12.75" customHeight="1" x14ac:dyDescent="0.2">
      <c r="A75" s="62"/>
      <c r="B75" s="63" t="s">
        <v>2711</v>
      </c>
      <c r="C75" s="138" t="s">
        <v>2744</v>
      </c>
      <c r="D75" s="198"/>
      <c r="E75" s="30"/>
      <c r="F75" s="30"/>
      <c r="G75" s="30"/>
      <c r="H75" s="30"/>
      <c r="I75" s="30"/>
      <c r="J75" s="30"/>
      <c r="K75" s="30"/>
      <c r="L75" s="30"/>
      <c r="M75" s="30"/>
      <c r="N75" s="30"/>
      <c r="O75" s="30"/>
      <c r="P75" s="30"/>
      <c r="Q75" s="30"/>
      <c r="R75" s="30"/>
      <c r="S75" s="30"/>
      <c r="T75" s="30"/>
      <c r="U75" s="30"/>
    </row>
    <row r="76" spans="1:21" ht="12.75" customHeight="1" x14ac:dyDescent="0.2">
      <c r="A76" s="62"/>
      <c r="B76" s="63" t="s">
        <v>2713</v>
      </c>
      <c r="C76" s="138" t="s">
        <v>2745</v>
      </c>
      <c r="D76" s="198"/>
      <c r="E76" s="30"/>
      <c r="F76" s="30"/>
      <c r="G76" s="30"/>
      <c r="H76" s="30"/>
      <c r="I76" s="30"/>
      <c r="J76" s="30"/>
      <c r="K76" s="30"/>
      <c r="L76" s="30"/>
      <c r="M76" s="30"/>
      <c r="N76" s="30"/>
      <c r="O76" s="30"/>
      <c r="P76" s="30"/>
      <c r="Q76" s="30"/>
      <c r="R76" s="30"/>
      <c r="S76" s="30"/>
      <c r="T76" s="30"/>
      <c r="U76" s="30"/>
    </row>
    <row r="77" spans="1:21" ht="24" x14ac:dyDescent="0.2">
      <c r="A77" s="87" t="s">
        <v>2128</v>
      </c>
      <c r="B77" s="88" t="s">
        <v>2746</v>
      </c>
      <c r="C77" s="138" t="s">
        <v>2747</v>
      </c>
      <c r="D77" s="33">
        <f>SUM(D78:D81)</f>
        <v>16976.72</v>
      </c>
      <c r="E77" s="30"/>
      <c r="F77" s="30"/>
      <c r="G77" s="30"/>
      <c r="H77" s="30"/>
      <c r="I77" s="30"/>
      <c r="J77" s="30"/>
      <c r="K77" s="30"/>
      <c r="L77" s="30"/>
      <c r="M77" s="30"/>
      <c r="N77" s="30"/>
      <c r="O77" s="30"/>
      <c r="P77" s="30"/>
      <c r="Q77" s="30"/>
      <c r="R77" s="30"/>
      <c r="S77" s="30"/>
      <c r="T77" s="30"/>
      <c r="U77" s="30"/>
    </row>
    <row r="78" spans="1:21" ht="12.75" customHeight="1" x14ac:dyDescent="0.2">
      <c r="A78" s="62"/>
      <c r="B78" s="63" t="s">
        <v>2707</v>
      </c>
      <c r="C78" s="138" t="s">
        <v>2748</v>
      </c>
      <c r="D78" s="198">
        <v>5035.2</v>
      </c>
      <c r="E78" s="30"/>
      <c r="F78" s="30"/>
      <c r="G78" s="30"/>
      <c r="H78" s="30"/>
      <c r="I78" s="30"/>
      <c r="J78" s="30"/>
      <c r="K78" s="30"/>
      <c r="L78" s="30"/>
      <c r="M78" s="30"/>
      <c r="N78" s="30"/>
      <c r="O78" s="30"/>
      <c r="P78" s="30"/>
      <c r="Q78" s="30"/>
      <c r="R78" s="30"/>
      <c r="S78" s="30"/>
      <c r="T78" s="30"/>
      <c r="U78" s="30"/>
    </row>
    <row r="79" spans="1:21" ht="12.75" customHeight="1" x14ac:dyDescent="0.2">
      <c r="A79" s="62"/>
      <c r="B79" s="63" t="s">
        <v>2709</v>
      </c>
      <c r="C79" s="138" t="s">
        <v>2749</v>
      </c>
      <c r="D79" s="198">
        <v>854.7</v>
      </c>
      <c r="E79" s="30"/>
      <c r="F79" s="30"/>
      <c r="G79" s="30"/>
      <c r="H79" s="30"/>
      <c r="I79" s="30"/>
      <c r="J79" s="30"/>
      <c r="K79" s="30"/>
      <c r="L79" s="30"/>
      <c r="M79" s="30"/>
      <c r="N79" s="30"/>
      <c r="O79" s="30"/>
      <c r="P79" s="30"/>
      <c r="Q79" s="30"/>
      <c r="R79" s="30"/>
      <c r="S79" s="30"/>
      <c r="T79" s="30"/>
      <c r="U79" s="30"/>
    </row>
    <row r="80" spans="1:21" ht="12.75" customHeight="1" x14ac:dyDescent="0.2">
      <c r="A80" s="62"/>
      <c r="B80" s="63" t="s">
        <v>2711</v>
      </c>
      <c r="C80" s="138" t="s">
        <v>2750</v>
      </c>
      <c r="D80" s="198"/>
      <c r="E80" s="30"/>
      <c r="F80" s="30"/>
      <c r="G80" s="30"/>
      <c r="H80" s="30"/>
      <c r="I80" s="30"/>
      <c r="J80" s="30"/>
      <c r="K80" s="30"/>
      <c r="L80" s="30"/>
      <c r="M80" s="30"/>
      <c r="N80" s="30"/>
      <c r="O80" s="30"/>
      <c r="P80" s="30"/>
      <c r="Q80" s="30"/>
      <c r="R80" s="30"/>
      <c r="S80" s="30"/>
      <c r="T80" s="30"/>
      <c r="U80" s="30"/>
    </row>
    <row r="81" spans="1:21" ht="12.75" customHeight="1" x14ac:dyDescent="0.2">
      <c r="A81" s="87"/>
      <c r="B81" s="63" t="s">
        <v>2713</v>
      </c>
      <c r="C81" s="138" t="s">
        <v>2751</v>
      </c>
      <c r="D81" s="198">
        <v>11086.82</v>
      </c>
      <c r="E81" s="30"/>
      <c r="F81" s="30"/>
      <c r="G81" s="30"/>
      <c r="H81" s="30"/>
      <c r="I81" s="30"/>
      <c r="J81" s="30"/>
      <c r="K81" s="30"/>
      <c r="L81" s="30"/>
      <c r="M81" s="30"/>
      <c r="N81" s="30"/>
      <c r="O81" s="30"/>
      <c r="P81" s="30"/>
      <c r="Q81" s="30"/>
      <c r="R81" s="30"/>
      <c r="S81" s="30"/>
      <c r="T81" s="30"/>
      <c r="U81" s="30"/>
    </row>
    <row r="82" spans="1:21" ht="24" x14ac:dyDescent="0.2">
      <c r="A82" s="87" t="s">
        <v>2130</v>
      </c>
      <c r="B82" s="316" t="s">
        <v>3624</v>
      </c>
      <c r="C82" s="138" t="s">
        <v>2752</v>
      </c>
      <c r="D82" s="33">
        <f>SUM(D83:D86)</f>
        <v>0</v>
      </c>
      <c r="E82" s="250"/>
      <c r="F82" s="30"/>
      <c r="G82" s="30"/>
      <c r="H82" s="30"/>
      <c r="I82" s="30"/>
      <c r="J82" s="30"/>
      <c r="K82" s="30"/>
      <c r="L82" s="30"/>
      <c r="M82" s="30"/>
      <c r="N82" s="30"/>
      <c r="O82" s="30"/>
      <c r="P82" s="30"/>
      <c r="Q82" s="30"/>
      <c r="R82" s="30"/>
      <c r="S82" s="30"/>
      <c r="T82" s="30"/>
      <c r="U82" s="30"/>
    </row>
    <row r="83" spans="1:21" ht="12.75" customHeight="1" x14ac:dyDescent="0.2">
      <c r="A83" s="87"/>
      <c r="B83" s="63" t="s">
        <v>2707</v>
      </c>
      <c r="C83" s="138" t="s">
        <v>2753</v>
      </c>
      <c r="D83" s="198"/>
      <c r="E83" s="30"/>
      <c r="F83" s="30"/>
      <c r="G83" s="30"/>
      <c r="H83" s="30"/>
      <c r="I83" s="30"/>
      <c r="J83" s="30"/>
      <c r="K83" s="30"/>
      <c r="L83" s="30"/>
      <c r="M83" s="30"/>
      <c r="N83" s="30"/>
      <c r="O83" s="30"/>
      <c r="P83" s="30"/>
      <c r="Q83" s="30"/>
      <c r="R83" s="30"/>
      <c r="S83" s="30"/>
      <c r="T83" s="30"/>
      <c r="U83" s="30"/>
    </row>
    <row r="84" spans="1:21" ht="12.75" customHeight="1" x14ac:dyDescent="0.2">
      <c r="A84" s="87"/>
      <c r="B84" s="63" t="s">
        <v>2709</v>
      </c>
      <c r="C84" s="138" t="s">
        <v>2754</v>
      </c>
      <c r="D84" s="198">
        <v>0</v>
      </c>
      <c r="E84" s="30"/>
      <c r="F84" s="30"/>
      <c r="G84" s="30"/>
      <c r="H84" s="30"/>
      <c r="I84" s="30"/>
      <c r="J84" s="30"/>
      <c r="K84" s="30"/>
      <c r="L84" s="30"/>
      <c r="M84" s="30"/>
      <c r="N84" s="30"/>
      <c r="O84" s="30"/>
      <c r="P84" s="30"/>
      <c r="Q84" s="30"/>
      <c r="R84" s="30"/>
      <c r="S84" s="30"/>
      <c r="T84" s="30"/>
      <c r="U84" s="30"/>
    </row>
    <row r="85" spans="1:21" ht="12.75" customHeight="1" x14ac:dyDescent="0.2">
      <c r="A85" s="87"/>
      <c r="B85" s="63" t="s">
        <v>2711</v>
      </c>
      <c r="C85" s="138" t="s">
        <v>2755</v>
      </c>
      <c r="D85" s="198"/>
      <c r="E85" s="30"/>
      <c r="F85" s="30"/>
      <c r="G85" s="30"/>
      <c r="H85" s="30"/>
      <c r="I85" s="30"/>
      <c r="J85" s="30"/>
      <c r="K85" s="30"/>
      <c r="L85" s="30"/>
      <c r="M85" s="30"/>
      <c r="N85" s="30"/>
      <c r="O85" s="30"/>
      <c r="P85" s="30"/>
      <c r="Q85" s="30"/>
      <c r="R85" s="30"/>
      <c r="S85" s="30"/>
      <c r="T85" s="30"/>
      <c r="U85" s="30"/>
    </row>
    <row r="86" spans="1:21" ht="12.75" customHeight="1" x14ac:dyDescent="0.2">
      <c r="A86" s="87"/>
      <c r="B86" s="63" t="s">
        <v>2713</v>
      </c>
      <c r="C86" s="138" t="s">
        <v>2756</v>
      </c>
      <c r="D86" s="198"/>
      <c r="E86" s="30"/>
      <c r="F86" s="30"/>
      <c r="G86" s="30"/>
      <c r="H86" s="30"/>
      <c r="I86" s="30"/>
      <c r="J86" s="30"/>
      <c r="K86" s="30"/>
      <c r="L86" s="30"/>
      <c r="M86" s="30"/>
      <c r="N86" s="30"/>
      <c r="O86" s="30"/>
      <c r="P86" s="30"/>
      <c r="Q86" s="30"/>
      <c r="R86" s="30"/>
      <c r="S86" s="30"/>
      <c r="T86" s="30"/>
      <c r="U86" s="30"/>
    </row>
    <row r="87" spans="1:21" ht="12.75" customHeight="1" x14ac:dyDescent="0.2">
      <c r="A87" s="87" t="s">
        <v>2131</v>
      </c>
      <c r="B87" s="154" t="s">
        <v>2757</v>
      </c>
      <c r="C87" s="138" t="s">
        <v>2758</v>
      </c>
      <c r="D87" s="33">
        <f>SUM(D88:D91)</f>
        <v>4002.75</v>
      </c>
      <c r="E87" s="30"/>
      <c r="F87" s="30"/>
      <c r="G87" s="30"/>
      <c r="H87" s="30"/>
      <c r="I87" s="30"/>
      <c r="J87" s="30"/>
      <c r="K87" s="30"/>
      <c r="L87" s="30"/>
      <c r="M87" s="30"/>
      <c r="N87" s="30"/>
      <c r="O87" s="30"/>
      <c r="P87" s="30"/>
      <c r="Q87" s="30"/>
      <c r="R87" s="30"/>
      <c r="S87" s="30"/>
      <c r="T87" s="30"/>
      <c r="U87" s="30"/>
    </row>
    <row r="88" spans="1:21" ht="12.75" customHeight="1" x14ac:dyDescent="0.2">
      <c r="A88" s="87"/>
      <c r="B88" s="63" t="s">
        <v>2707</v>
      </c>
      <c r="C88" s="138" t="s">
        <v>2759</v>
      </c>
      <c r="D88" s="198"/>
      <c r="E88" s="30"/>
      <c r="F88" s="30"/>
      <c r="G88" s="30"/>
      <c r="H88" s="30"/>
      <c r="I88" s="30"/>
      <c r="J88" s="30"/>
      <c r="K88" s="30"/>
      <c r="L88" s="30"/>
      <c r="M88" s="30"/>
      <c r="N88" s="30"/>
      <c r="O88" s="30"/>
      <c r="P88" s="30"/>
      <c r="Q88" s="30"/>
      <c r="R88" s="30"/>
      <c r="S88" s="30"/>
      <c r="T88" s="30"/>
      <c r="U88" s="30"/>
    </row>
    <row r="89" spans="1:21" ht="12.75" customHeight="1" x14ac:dyDescent="0.2">
      <c r="A89" s="87"/>
      <c r="B89" s="63" t="s">
        <v>2709</v>
      </c>
      <c r="C89" s="138" t="s">
        <v>2760</v>
      </c>
      <c r="D89" s="198"/>
      <c r="E89" s="30"/>
      <c r="F89" s="30"/>
      <c r="G89" s="30"/>
      <c r="H89" s="30"/>
      <c r="I89" s="30"/>
      <c r="J89" s="30"/>
      <c r="K89" s="30"/>
      <c r="L89" s="30"/>
      <c r="M89" s="30"/>
      <c r="N89" s="30"/>
      <c r="O89" s="30"/>
      <c r="P89" s="30"/>
      <c r="Q89" s="30"/>
      <c r="R89" s="30"/>
      <c r="S89" s="30"/>
      <c r="T89" s="30"/>
      <c r="U89" s="30"/>
    </row>
    <row r="90" spans="1:21" ht="12.75" customHeight="1" x14ac:dyDescent="0.2">
      <c r="A90" s="87"/>
      <c r="B90" s="63" t="s">
        <v>2711</v>
      </c>
      <c r="C90" s="138" t="s">
        <v>2761</v>
      </c>
      <c r="D90" s="198">
        <v>31.03</v>
      </c>
      <c r="E90" s="30"/>
      <c r="F90" s="30"/>
      <c r="G90" s="30"/>
      <c r="H90" s="30"/>
      <c r="I90" s="30"/>
      <c r="J90" s="30"/>
      <c r="K90" s="30"/>
      <c r="L90" s="30"/>
      <c r="M90" s="30"/>
      <c r="N90" s="30"/>
      <c r="O90" s="30"/>
      <c r="P90" s="30"/>
      <c r="Q90" s="30"/>
      <c r="R90" s="30"/>
      <c r="S90" s="30"/>
      <c r="T90" s="30"/>
      <c r="U90" s="30"/>
    </row>
    <row r="91" spans="1:21" ht="12.75" customHeight="1" x14ac:dyDescent="0.2">
      <c r="A91" s="87"/>
      <c r="B91" s="63" t="s">
        <v>2713</v>
      </c>
      <c r="C91" s="138" t="s">
        <v>2762</v>
      </c>
      <c r="D91" s="198">
        <v>3971.72</v>
      </c>
      <c r="E91" s="30"/>
      <c r="F91" s="30"/>
      <c r="G91" s="30"/>
      <c r="H91" s="30"/>
      <c r="I91" s="30"/>
      <c r="J91" s="30"/>
      <c r="K91" s="30"/>
      <c r="L91" s="30"/>
      <c r="M91" s="30"/>
      <c r="N91" s="30"/>
      <c r="O91" s="30"/>
      <c r="P91" s="30"/>
      <c r="Q91" s="30"/>
      <c r="R91" s="30"/>
      <c r="S91" s="30"/>
      <c r="T91" s="30"/>
      <c r="U91" s="30"/>
    </row>
    <row r="92" spans="1:21" ht="12.75" customHeight="1" x14ac:dyDescent="0.2">
      <c r="A92" s="87" t="s">
        <v>2133</v>
      </c>
      <c r="B92" s="88" t="s">
        <v>2763</v>
      </c>
      <c r="C92" s="138" t="s">
        <v>2764</v>
      </c>
      <c r="D92" s="33">
        <f>SUM(D93:D96)</f>
        <v>0</v>
      </c>
      <c r="E92" s="30"/>
      <c r="F92" s="30"/>
      <c r="G92" s="30"/>
      <c r="H92" s="30"/>
      <c r="I92" s="30"/>
      <c r="J92" s="30"/>
      <c r="K92" s="30"/>
      <c r="L92" s="30"/>
      <c r="M92" s="30"/>
      <c r="N92" s="30"/>
      <c r="O92" s="30"/>
      <c r="P92" s="30"/>
      <c r="Q92" s="30"/>
      <c r="R92" s="30"/>
      <c r="S92" s="30"/>
      <c r="T92" s="30"/>
      <c r="U92" s="30"/>
    </row>
    <row r="93" spans="1:21" ht="12.75" customHeight="1" x14ac:dyDescent="0.2">
      <c r="A93" s="87"/>
      <c r="B93" s="63" t="s">
        <v>2707</v>
      </c>
      <c r="C93" s="138" t="s">
        <v>2765</v>
      </c>
      <c r="D93" s="198">
        <v>0</v>
      </c>
      <c r="E93" s="30"/>
      <c r="F93" s="30"/>
      <c r="G93" s="30"/>
      <c r="H93" s="30"/>
      <c r="I93" s="30"/>
      <c r="J93" s="30"/>
      <c r="K93" s="30"/>
      <c r="L93" s="30"/>
      <c r="M93" s="30"/>
      <c r="N93" s="30"/>
      <c r="O93" s="30"/>
      <c r="P93" s="30"/>
      <c r="Q93" s="30"/>
      <c r="R93" s="30"/>
      <c r="S93" s="30"/>
      <c r="T93" s="30"/>
      <c r="U93" s="30"/>
    </row>
    <row r="94" spans="1:21" ht="12.75" customHeight="1" x14ac:dyDescent="0.2">
      <c r="A94" s="87"/>
      <c r="B94" s="63" t="s">
        <v>2709</v>
      </c>
      <c r="C94" s="138" t="s">
        <v>2766</v>
      </c>
      <c r="D94" s="198">
        <v>0</v>
      </c>
      <c r="E94" s="30"/>
      <c r="F94" s="30"/>
      <c r="G94" s="30"/>
      <c r="H94" s="30"/>
      <c r="I94" s="30"/>
      <c r="J94" s="30"/>
      <c r="K94" s="30"/>
      <c r="L94" s="30"/>
      <c r="M94" s="30"/>
      <c r="N94" s="30"/>
      <c r="O94" s="30"/>
      <c r="P94" s="30"/>
      <c r="Q94" s="30"/>
      <c r="R94" s="30"/>
      <c r="S94" s="30"/>
      <c r="T94" s="30"/>
      <c r="U94" s="30"/>
    </row>
    <row r="95" spans="1:21" ht="12.75" customHeight="1" x14ac:dyDescent="0.2">
      <c r="A95" s="62"/>
      <c r="B95" s="63" t="s">
        <v>2711</v>
      </c>
      <c r="C95" s="138" t="s">
        <v>2767</v>
      </c>
      <c r="D95" s="198">
        <v>0</v>
      </c>
      <c r="E95" s="30"/>
      <c r="F95" s="30"/>
      <c r="G95" s="30"/>
      <c r="H95" s="30"/>
      <c r="I95" s="30"/>
      <c r="J95" s="30"/>
      <c r="K95" s="30"/>
      <c r="L95" s="30"/>
      <c r="M95" s="30"/>
      <c r="N95" s="30"/>
      <c r="O95" s="30"/>
      <c r="P95" s="30"/>
      <c r="Q95" s="30"/>
      <c r="R95" s="30"/>
      <c r="S95" s="30"/>
      <c r="T95" s="30"/>
      <c r="U95" s="30"/>
    </row>
    <row r="96" spans="1:21" ht="12.75" customHeight="1" x14ac:dyDescent="0.2">
      <c r="A96" s="62"/>
      <c r="B96" s="63" t="s">
        <v>2713</v>
      </c>
      <c r="C96" s="138" t="s">
        <v>2768</v>
      </c>
      <c r="D96" s="198"/>
      <c r="E96" s="30"/>
      <c r="F96" s="30"/>
      <c r="G96" s="30"/>
      <c r="H96" s="30"/>
      <c r="I96" s="30"/>
      <c r="J96" s="30"/>
      <c r="K96" s="30"/>
      <c r="L96" s="30"/>
      <c r="M96" s="30"/>
      <c r="N96" s="30"/>
      <c r="O96" s="30"/>
      <c r="P96" s="30"/>
      <c r="Q96" s="30"/>
      <c r="R96" s="30"/>
      <c r="S96" s="30"/>
      <c r="T96" s="30"/>
      <c r="U96" s="30"/>
    </row>
    <row r="97" spans="1:21" ht="36" x14ac:dyDescent="0.2">
      <c r="A97" s="87" t="s">
        <v>2666</v>
      </c>
      <c r="B97" s="88" t="s">
        <v>2769</v>
      </c>
      <c r="C97" s="138" t="s">
        <v>2770</v>
      </c>
      <c r="D97" s="33">
        <f>SUM(D98:D102)</f>
        <v>0.05</v>
      </c>
      <c r="E97" s="30"/>
      <c r="F97" s="30"/>
      <c r="G97" s="30"/>
      <c r="H97" s="30"/>
      <c r="I97" s="30"/>
      <c r="J97" s="30"/>
      <c r="K97" s="30"/>
      <c r="L97" s="30"/>
      <c r="M97" s="30"/>
      <c r="N97" s="30"/>
      <c r="O97" s="30"/>
      <c r="P97" s="30"/>
      <c r="Q97" s="30"/>
      <c r="R97" s="30"/>
      <c r="S97" s="30"/>
      <c r="T97" s="30"/>
      <c r="U97" s="30"/>
    </row>
    <row r="98" spans="1:21" ht="12.75" customHeight="1" x14ac:dyDescent="0.2">
      <c r="A98" s="62">
        <v>251.25299999999999</v>
      </c>
      <c r="B98" s="63" t="s">
        <v>2669</v>
      </c>
      <c r="C98" s="138" t="s">
        <v>2771</v>
      </c>
      <c r="D98" s="198"/>
      <c r="E98" s="30"/>
      <c r="F98" s="30"/>
      <c r="G98" s="30"/>
      <c r="H98" s="30"/>
      <c r="I98" s="30"/>
      <c r="J98" s="30"/>
      <c r="K98" s="30"/>
      <c r="L98" s="30"/>
      <c r="M98" s="30"/>
      <c r="N98" s="30"/>
      <c r="O98" s="30"/>
      <c r="P98" s="30"/>
      <c r="Q98" s="30"/>
      <c r="R98" s="30"/>
      <c r="S98" s="30"/>
      <c r="T98" s="30"/>
      <c r="U98" s="30"/>
    </row>
    <row r="99" spans="1:21" ht="12.75" customHeight="1" x14ac:dyDescent="0.2">
      <c r="A99" s="62" t="s">
        <v>2671</v>
      </c>
      <c r="B99" s="63" t="s">
        <v>2144</v>
      </c>
      <c r="C99" s="138" t="s">
        <v>2772</v>
      </c>
      <c r="D99" s="198"/>
      <c r="E99" s="30"/>
      <c r="F99" s="30"/>
      <c r="G99" s="30"/>
      <c r="H99" s="30"/>
      <c r="I99" s="30"/>
      <c r="J99" s="30"/>
      <c r="K99" s="30"/>
      <c r="L99" s="30"/>
      <c r="M99" s="30"/>
      <c r="N99" s="30"/>
      <c r="O99" s="30"/>
      <c r="P99" s="30"/>
      <c r="Q99" s="30"/>
      <c r="R99" s="30"/>
      <c r="S99" s="30"/>
      <c r="T99" s="30"/>
      <c r="U99" s="30"/>
    </row>
    <row r="100" spans="1:21" ht="12.75" customHeight="1" x14ac:dyDescent="0.2">
      <c r="A100" s="62" t="s">
        <v>2673</v>
      </c>
      <c r="B100" s="63" t="s">
        <v>2148</v>
      </c>
      <c r="C100" s="138" t="s">
        <v>2773</v>
      </c>
      <c r="D100" s="198"/>
      <c r="E100" s="30"/>
      <c r="F100" s="30"/>
      <c r="G100" s="30"/>
      <c r="H100" s="30"/>
      <c r="I100" s="30"/>
      <c r="J100" s="30"/>
      <c r="K100" s="30"/>
      <c r="L100" s="30"/>
      <c r="M100" s="30"/>
      <c r="N100" s="30"/>
      <c r="O100" s="30"/>
      <c r="P100" s="30"/>
      <c r="Q100" s="30"/>
      <c r="R100" s="30"/>
      <c r="S100" s="30"/>
      <c r="T100" s="30"/>
      <c r="U100" s="30"/>
    </row>
    <row r="101" spans="1:21" ht="24" x14ac:dyDescent="0.2">
      <c r="A101" s="62" t="s">
        <v>2699</v>
      </c>
      <c r="B101" s="63" t="s">
        <v>2676</v>
      </c>
      <c r="C101" s="138" t="s">
        <v>2774</v>
      </c>
      <c r="D101" s="198">
        <v>0.05</v>
      </c>
      <c r="E101" s="30"/>
      <c r="F101" s="30"/>
      <c r="G101" s="30"/>
      <c r="H101" s="30"/>
      <c r="I101" s="30"/>
      <c r="J101" s="30"/>
      <c r="K101" s="30"/>
      <c r="L101" s="30"/>
      <c r="M101" s="30"/>
      <c r="N101" s="30"/>
      <c r="O101" s="30"/>
      <c r="P101" s="30"/>
      <c r="Q101" s="30"/>
      <c r="R101" s="30"/>
      <c r="S101" s="30"/>
      <c r="T101" s="30"/>
      <c r="U101" s="30"/>
    </row>
    <row r="102" spans="1:21" ht="24" x14ac:dyDescent="0.2">
      <c r="A102" s="62" t="s">
        <v>2678</v>
      </c>
      <c r="B102" s="63" t="s">
        <v>2679</v>
      </c>
      <c r="C102" s="138" t="s">
        <v>2775</v>
      </c>
      <c r="D102" s="198"/>
      <c r="E102" s="30"/>
      <c r="F102" s="30"/>
      <c r="G102" s="30"/>
      <c r="H102" s="30"/>
      <c r="I102" s="30"/>
      <c r="J102" s="30"/>
      <c r="K102" s="30"/>
      <c r="L102" s="30"/>
      <c r="M102" s="30"/>
      <c r="N102" s="30"/>
      <c r="O102" s="30"/>
      <c r="P102" s="30"/>
      <c r="Q102" s="30"/>
      <c r="R102" s="30"/>
      <c r="S102" s="30"/>
      <c r="T102" s="30"/>
      <c r="U102" s="30"/>
    </row>
    <row r="103" spans="1:21" ht="16.5" customHeight="1" x14ac:dyDescent="0.2">
      <c r="A103" s="314" t="s">
        <v>3176</v>
      </c>
      <c r="B103" s="315" t="s">
        <v>3178</v>
      </c>
      <c r="C103" s="315" t="s">
        <v>3181</v>
      </c>
      <c r="D103" s="306">
        <v>129742.36</v>
      </c>
      <c r="E103" s="250"/>
      <c r="F103" s="30"/>
      <c r="G103" s="30"/>
      <c r="H103" s="30"/>
      <c r="I103" s="30"/>
      <c r="J103" s="30"/>
      <c r="K103" s="30"/>
      <c r="L103" s="30"/>
      <c r="M103" s="30"/>
      <c r="N103" s="30"/>
      <c r="O103" s="30"/>
      <c r="P103" s="30"/>
      <c r="Q103" s="30"/>
      <c r="R103" s="30"/>
      <c r="S103" s="30"/>
      <c r="T103" s="30"/>
      <c r="U103" s="30"/>
    </row>
    <row r="104" spans="1:21" ht="24" x14ac:dyDescent="0.2">
      <c r="A104" s="87"/>
      <c r="B104" s="133" t="s">
        <v>3623</v>
      </c>
      <c r="C104" s="138" t="s">
        <v>2776</v>
      </c>
      <c r="D104" s="33">
        <f>SUM(D105:D109)</f>
        <v>56736.65</v>
      </c>
      <c r="E104" s="250"/>
      <c r="F104" s="30"/>
      <c r="G104" s="30"/>
      <c r="H104" s="30"/>
      <c r="I104" s="30"/>
      <c r="J104" s="30"/>
      <c r="K104" s="30"/>
      <c r="L104" s="30"/>
      <c r="M104" s="30"/>
      <c r="N104" s="30"/>
      <c r="O104" s="30"/>
      <c r="P104" s="30"/>
      <c r="Q104" s="30"/>
      <c r="R104" s="30"/>
      <c r="S104" s="30"/>
      <c r="T104" s="30"/>
      <c r="U104" s="30"/>
    </row>
    <row r="105" spans="1:21" ht="12.75" customHeight="1" x14ac:dyDescent="0.2">
      <c r="A105" s="62"/>
      <c r="B105" s="63" t="s">
        <v>2652</v>
      </c>
      <c r="C105" s="138" t="s">
        <v>2777</v>
      </c>
      <c r="D105" s="198"/>
      <c r="E105" s="30"/>
      <c r="F105" s="30"/>
      <c r="G105" s="30"/>
      <c r="H105" s="30"/>
      <c r="I105" s="30"/>
      <c r="J105" s="30"/>
      <c r="K105" s="30"/>
      <c r="L105" s="30"/>
      <c r="M105" s="30"/>
      <c r="N105" s="30"/>
      <c r="O105" s="30"/>
      <c r="P105" s="30"/>
      <c r="Q105" s="30"/>
      <c r="R105" s="30"/>
      <c r="S105" s="30"/>
      <c r="T105" s="30"/>
      <c r="U105" s="30"/>
    </row>
    <row r="106" spans="1:21" ht="12.75" customHeight="1" x14ac:dyDescent="0.2">
      <c r="A106" s="62" t="s">
        <v>2113</v>
      </c>
      <c r="B106" s="63" t="s">
        <v>2635</v>
      </c>
      <c r="C106" s="138" t="s">
        <v>2778</v>
      </c>
      <c r="D106" s="198">
        <v>56736.65</v>
      </c>
      <c r="E106" s="30"/>
      <c r="F106" s="30"/>
      <c r="G106" s="30"/>
      <c r="H106" s="30"/>
      <c r="I106" s="30"/>
      <c r="J106" s="30"/>
      <c r="K106" s="30"/>
      <c r="L106" s="30"/>
      <c r="M106" s="30"/>
      <c r="N106" s="30"/>
      <c r="O106" s="30"/>
      <c r="P106" s="30"/>
      <c r="Q106" s="30"/>
      <c r="R106" s="30"/>
      <c r="S106" s="30"/>
      <c r="T106" s="30"/>
      <c r="U106" s="30"/>
    </row>
    <row r="107" spans="1:21" ht="12.75" customHeight="1" x14ac:dyDescent="0.2">
      <c r="A107" s="62" t="s">
        <v>2133</v>
      </c>
      <c r="B107" s="63" t="s">
        <v>2134</v>
      </c>
      <c r="C107" s="138" t="s">
        <v>2779</v>
      </c>
      <c r="D107" s="198"/>
      <c r="E107" s="30"/>
      <c r="F107" s="30"/>
      <c r="G107" s="30"/>
      <c r="H107" s="30"/>
      <c r="I107" s="30"/>
      <c r="J107" s="30"/>
      <c r="K107" s="30"/>
      <c r="L107" s="30"/>
      <c r="M107" s="30"/>
      <c r="N107" s="30"/>
      <c r="O107" s="30"/>
      <c r="P107" s="30"/>
      <c r="Q107" s="30"/>
      <c r="R107" s="30"/>
      <c r="S107" s="30"/>
      <c r="T107" s="30"/>
      <c r="U107" s="30"/>
    </row>
    <row r="108" spans="1:21" ht="12.75" customHeight="1" x14ac:dyDescent="0.2">
      <c r="A108" s="62" t="s">
        <v>2666</v>
      </c>
      <c r="B108" s="63" t="s">
        <v>2780</v>
      </c>
      <c r="C108" s="138" t="s">
        <v>2781</v>
      </c>
      <c r="D108" s="198">
        <v>0</v>
      </c>
      <c r="E108" s="30"/>
      <c r="F108" s="30"/>
      <c r="G108" s="30"/>
      <c r="H108" s="30"/>
      <c r="I108" s="30"/>
      <c r="J108" s="30"/>
      <c r="K108" s="30"/>
      <c r="L108" s="30"/>
      <c r="M108" s="30"/>
      <c r="N108" s="30"/>
      <c r="O108" s="30"/>
      <c r="P108" s="30"/>
      <c r="Q108" s="30"/>
      <c r="R108" s="30"/>
      <c r="S108" s="30"/>
      <c r="T108" s="30"/>
      <c r="U108" s="30"/>
    </row>
    <row r="109" spans="1:21" ht="12.75" customHeight="1" x14ac:dyDescent="0.2">
      <c r="A109" s="72" t="s">
        <v>3176</v>
      </c>
      <c r="B109" s="73" t="s">
        <v>3178</v>
      </c>
      <c r="C109" s="313" t="s">
        <v>3180</v>
      </c>
      <c r="D109" s="307">
        <v>0</v>
      </c>
      <c r="E109" s="250"/>
      <c r="F109" s="30"/>
      <c r="G109" s="30"/>
      <c r="H109" s="30"/>
      <c r="I109" s="30"/>
      <c r="J109" s="30"/>
      <c r="K109" s="30"/>
      <c r="L109" s="30"/>
      <c r="M109" s="30"/>
      <c r="N109" s="30"/>
      <c r="O109" s="30"/>
      <c r="P109" s="30"/>
      <c r="Q109" s="30"/>
      <c r="R109" s="30"/>
      <c r="S109" s="30"/>
      <c r="T109" s="30"/>
      <c r="U109" s="30"/>
    </row>
    <row r="110" spans="1:21" ht="15" customHeight="1" x14ac:dyDescent="0.2">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Q1480"/>
  <sheetViews>
    <sheetView showGridLines="0" topLeftCell="A329" zoomScaleNormal="100" zoomScaleSheetLayoutView="100" workbookViewId="0">
      <selection activeCell="A2" sqref="A2:D2"/>
    </sheetView>
  </sheetViews>
  <sheetFormatPr defaultColWidth="14.42578125" defaultRowHeight="15" customHeight="1" x14ac:dyDescent="0.2"/>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0" width="14.42578125" style="40" customWidth="1"/>
    <col min="21" max="16384" width="14.42578125" style="40"/>
  </cols>
  <sheetData>
    <row r="1" spans="1:17" ht="12.75" hidden="1" customHeight="1" x14ac:dyDescent="0.2">
      <c r="A1" s="380" t="s">
        <v>2647</v>
      </c>
      <c r="B1" s="375"/>
      <c r="C1" s="375"/>
      <c r="D1" s="375"/>
      <c r="E1" s="50" t="s">
        <v>2782</v>
      </c>
      <c r="F1" s="50"/>
      <c r="G1" s="50"/>
      <c r="H1" s="50"/>
      <c r="I1" s="50"/>
      <c r="J1" s="50"/>
      <c r="K1" s="50"/>
      <c r="L1" s="50"/>
      <c r="M1" s="50"/>
      <c r="N1" s="50"/>
      <c r="O1" s="50"/>
      <c r="P1" s="50"/>
    </row>
    <row r="2" spans="1:17" ht="37.5" customHeight="1" x14ac:dyDescent="0.2">
      <c r="A2" s="380" t="s">
        <v>2783</v>
      </c>
      <c r="B2" s="375"/>
      <c r="C2" s="375"/>
      <c r="D2" s="375"/>
      <c r="E2" s="49" t="s">
        <v>2783</v>
      </c>
      <c r="F2" s="49" t="s">
        <v>3446</v>
      </c>
      <c r="G2" s="49" t="s">
        <v>3447</v>
      </c>
      <c r="H2" s="49" t="s">
        <v>3447</v>
      </c>
      <c r="I2" s="49" t="s">
        <v>3445</v>
      </c>
      <c r="J2" s="49" t="s">
        <v>24</v>
      </c>
      <c r="K2" s="49" t="s">
        <v>3444</v>
      </c>
      <c r="L2" s="49" t="s">
        <v>30</v>
      </c>
      <c r="M2" s="49" t="s">
        <v>3443</v>
      </c>
      <c r="N2" s="49" t="s">
        <v>3442</v>
      </c>
      <c r="O2" s="49" t="s">
        <v>3448</v>
      </c>
      <c r="Q2" s="251" t="s">
        <v>3182</v>
      </c>
    </row>
    <row r="3" spans="1:17" ht="29.25" customHeight="1" x14ac:dyDescent="0.2">
      <c r="A3" s="96" t="s">
        <v>2784</v>
      </c>
      <c r="B3" s="97" t="s">
        <v>2785</v>
      </c>
      <c r="C3" s="98" t="s">
        <v>2786</v>
      </c>
      <c r="D3" s="94"/>
      <c r="E3" s="95">
        <f>E4+E14+E23+E298+E341+E344+E346</f>
        <v>0</v>
      </c>
      <c r="F3" s="95">
        <f>F4+F14+F23+F298+F341+F344+F346</f>
        <v>12</v>
      </c>
      <c r="G3" s="95">
        <f>IF(RefStr!C12&lt;&gt;"",INT(VALUE(MID(RefStr!C12,1,4))),0)</f>
        <v>2025</v>
      </c>
      <c r="H3" s="99">
        <f>IF(RefStr!C12&lt;&gt;"",INT(VALUE(MID(RefStr!C12,6,2))),0)</f>
        <v>6</v>
      </c>
      <c r="I3" s="100">
        <f>RefStr!C10*1</f>
        <v>22</v>
      </c>
      <c r="J3" s="101" t="str">
        <f>RefStr!H7</f>
        <v>DA</v>
      </c>
      <c r="K3" s="99" t="str">
        <f>RefStr!H9</f>
        <v>NE</v>
      </c>
      <c r="L3" s="99" t="str">
        <f>RefStr!H10</f>
        <v>NE</v>
      </c>
      <c r="M3" s="99" t="str">
        <f>RefStr!H8</f>
        <v>NE</v>
      </c>
      <c r="N3" s="99" t="str">
        <f>RefStr!H11</f>
        <v>DA</v>
      </c>
      <c r="O3" s="102">
        <f>RefStr!C6</f>
        <v>35652</v>
      </c>
      <c r="P3" s="50"/>
    </row>
    <row r="4" spans="1:17" ht="19.5" customHeight="1" x14ac:dyDescent="0.2">
      <c r="A4" s="381" t="s">
        <v>2787</v>
      </c>
      <c r="B4" s="382"/>
      <c r="C4" s="383"/>
      <c r="D4" s="94"/>
      <c r="E4" s="50">
        <f>SUM(E5:E13)</f>
        <v>0</v>
      </c>
      <c r="F4" s="50">
        <f>SUM(F5:F13)</f>
        <v>0</v>
      </c>
      <c r="G4" s="50"/>
      <c r="H4" s="50"/>
      <c r="I4" s="103" t="s">
        <v>2788</v>
      </c>
      <c r="J4" s="103" t="s">
        <v>2789</v>
      </c>
      <c r="K4" s="103" t="s">
        <v>2790</v>
      </c>
      <c r="L4" s="50"/>
      <c r="M4" s="50"/>
      <c r="N4" s="50"/>
      <c r="O4" s="50"/>
      <c r="P4" s="50"/>
    </row>
    <row r="5" spans="1:17" ht="63.75" customHeight="1" x14ac:dyDescent="0.2">
      <c r="A5" s="104">
        <v>1</v>
      </c>
      <c r="B5" s="105" t="str">
        <f t="shared" ref="B5:B13" si="0">IF(E5=1,"Pogreška",IF(F5=1,"Provjera","O.K."))</f>
        <v>O.K.</v>
      </c>
      <c r="C5" s="266" t="s">
        <v>3451</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
      <c r="A6" s="104">
        <v>2</v>
      </c>
      <c r="B6" s="105" t="str">
        <f t="shared" si="0"/>
        <v>O.K.</v>
      </c>
      <c r="C6" s="266" t="s">
        <v>3452</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
      <c r="A7" s="104">
        <v>3</v>
      </c>
      <c r="B7" s="105" t="str">
        <f t="shared" si="0"/>
        <v>O.K.</v>
      </c>
      <c r="C7" s="266" t="s">
        <v>3453</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
      <c r="A8" s="104">
        <v>4</v>
      </c>
      <c r="B8" s="105" t="str">
        <f t="shared" si="0"/>
        <v>O.K.</v>
      </c>
      <c r="C8" s="266" t="s">
        <v>3485</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
      <c r="A9" s="104">
        <v>5</v>
      </c>
      <c r="B9" s="105" t="str">
        <f t="shared" si="0"/>
        <v>O.K.</v>
      </c>
      <c r="C9" s="266" t="s">
        <v>3486</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
      <c r="A10" s="104">
        <v>6</v>
      </c>
      <c r="B10" s="105" t="str">
        <f t="shared" si="0"/>
        <v>O.K.</v>
      </c>
      <c r="C10" s="266" t="s">
        <v>3487</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
      <c r="A11" s="104">
        <v>7</v>
      </c>
      <c r="B11" s="105" t="str">
        <f t="shared" si="0"/>
        <v>O.K.</v>
      </c>
      <c r="C11" s="266" t="s">
        <v>3455</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
      <c r="A12" s="104">
        <v>8</v>
      </c>
      <c r="B12" s="105" t="str">
        <f t="shared" si="0"/>
        <v>O.K.</v>
      </c>
      <c r="C12" s="266" t="s">
        <v>3454</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
      <c r="A13" s="104">
        <v>9</v>
      </c>
      <c r="B13" s="105" t="str">
        <f t="shared" si="0"/>
        <v>O.K.</v>
      </c>
      <c r="C13" s="266" t="s">
        <v>3456</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
      <c r="A14" s="384" t="s">
        <v>2791</v>
      </c>
      <c r="B14" s="378"/>
      <c r="C14" s="379"/>
      <c r="D14" s="94"/>
      <c r="E14" s="50">
        <f>SUM(E15:E22)</f>
        <v>0</v>
      </c>
      <c r="F14" s="50">
        <f>SUM(F15:F22)</f>
        <v>0</v>
      </c>
      <c r="G14" s="50"/>
      <c r="H14" s="50"/>
      <c r="I14" s="50"/>
      <c r="J14" s="50"/>
      <c r="K14" s="50"/>
      <c r="L14" s="50"/>
      <c r="M14" s="50"/>
      <c r="N14" s="50"/>
      <c r="O14" s="50"/>
      <c r="P14" s="50"/>
    </row>
    <row r="15" spans="1:17" ht="57" customHeight="1" x14ac:dyDescent="0.2">
      <c r="A15" s="104">
        <v>1</v>
      </c>
      <c r="B15" s="105" t="str">
        <f t="shared" ref="B15:B18" si="2">IF(E15=1,"Pogreška",IF(F15=1,"Provjera","O.K."))</f>
        <v>O.K.</v>
      </c>
      <c r="C15" s="135" t="s">
        <v>3645</v>
      </c>
      <c r="D15" s="94"/>
      <c r="E15" s="50">
        <f t="shared" ref="E15" si="3">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
      <c r="A16" s="104">
        <v>2</v>
      </c>
      <c r="B16" s="105" t="str">
        <f t="shared" si="2"/>
        <v>O.K.</v>
      </c>
      <c r="C16" s="135" t="s">
        <v>3646</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
      <c r="A17" s="104">
        <v>3</v>
      </c>
      <c r="B17" s="105" t="str">
        <f t="shared" si="2"/>
        <v>O.K.</v>
      </c>
      <c r="C17" s="135" t="s">
        <v>3647</v>
      </c>
      <c r="D17" s="94"/>
      <c r="E17" s="50">
        <f t="shared" ref="E17:E18" si="4">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
      <c r="A18" s="104">
        <v>4</v>
      </c>
      <c r="B18" s="105" t="str">
        <f t="shared" si="2"/>
        <v>O.K.</v>
      </c>
      <c r="C18" s="135" t="s">
        <v>2792</v>
      </c>
      <c r="D18" s="94"/>
      <c r="E18" s="50">
        <f t="shared" si="4"/>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
      <c r="A19" s="104">
        <v>5</v>
      </c>
      <c r="B19" s="105" t="str">
        <f>IF(E19=1,"Pogreška",IF(F19=1,"Provjera","O.K."))</f>
        <v>O.K.</v>
      </c>
      <c r="C19" s="135" t="s">
        <v>2793</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
      <c r="A20" s="104">
        <v>6</v>
      </c>
      <c r="B20" s="105" t="str">
        <f>IF(E20=1,"Pogreška",IF(F20=1,"Provjera","O.K."))</f>
        <v>O.K.</v>
      </c>
      <c r="C20" s="135" t="s">
        <v>3441</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
      <c r="A21" s="104">
        <v>7</v>
      </c>
      <c r="B21" s="105" t="str">
        <f>IF(E21=1,"Pogreška",IF(F21=1,"Provjera","O.K."))</f>
        <v>O.K.</v>
      </c>
      <c r="C21" s="135" t="s">
        <v>3439</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x14ac:dyDescent="0.2">
      <c r="A22" s="104">
        <v>8</v>
      </c>
      <c r="B22" s="105" t="str">
        <f>IF(E22=1,"Pogreška",IF(F22=1,"Provjera","O.K."))</f>
        <v>O.K.</v>
      </c>
      <c r="C22" s="135" t="s">
        <v>3440</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
      <c r="A23" s="377" t="s">
        <v>2794</v>
      </c>
      <c r="B23" s="378"/>
      <c r="C23" s="379"/>
      <c r="D23" s="94"/>
      <c r="E23" s="50">
        <f>SUM(E24:E297)</f>
        <v>0</v>
      </c>
      <c r="F23" s="50">
        <f>SUM(F24:F297)</f>
        <v>12</v>
      </c>
      <c r="G23" s="50"/>
      <c r="H23" s="50"/>
      <c r="I23" s="50"/>
      <c r="J23" s="50"/>
      <c r="K23" s="50"/>
      <c r="L23" s="50"/>
      <c r="M23" s="50"/>
      <c r="N23" s="50"/>
      <c r="O23" s="50"/>
      <c r="P23" s="50"/>
    </row>
    <row r="24" spans="1:16" ht="22.5" x14ac:dyDescent="0.2">
      <c r="A24" s="104">
        <v>1</v>
      </c>
      <c r="B24" s="105" t="str">
        <f>IF(E24=1,"Pogreška",IF(F24=1,"Provjera","O.K."))</f>
        <v>O.K.</v>
      </c>
      <c r="C24" s="135" t="s">
        <v>2795</v>
      </c>
      <c r="D24" s="94"/>
      <c r="E24" s="50">
        <f t="shared" ref="E24:E97" si="5">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
      <c r="A25" s="104">
        <v>2</v>
      </c>
      <c r="B25" s="105" t="str">
        <f t="shared" ref="B25:B37" si="6">IF(E25=1,"Pogreška",IF(F25=1,"Provjera","O.K."))</f>
        <v>O.K.</v>
      </c>
      <c r="C25" s="91" t="s">
        <v>2796</v>
      </c>
      <c r="D25" s="94"/>
      <c r="E25" s="50">
        <f t="shared" si="5"/>
        <v>0</v>
      </c>
      <c r="F25" s="50">
        <f t="shared" ref="F25:F98" si="7">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
      <c r="A26" s="104">
        <v>3</v>
      </c>
      <c r="B26" s="105" t="str">
        <f t="shared" si="6"/>
        <v>O.K.</v>
      </c>
      <c r="C26" s="91" t="s">
        <v>2797</v>
      </c>
      <c r="D26" s="94"/>
      <c r="E26" s="50">
        <f t="shared" si="5"/>
        <v>0</v>
      </c>
      <c r="F26" s="50">
        <f t="shared" si="7"/>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
      <c r="A27" s="104">
        <v>4</v>
      </c>
      <c r="B27" s="105" t="str">
        <f t="shared" si="6"/>
        <v>O.K.</v>
      </c>
      <c r="C27" s="91" t="s">
        <v>3457</v>
      </c>
      <c r="D27" s="94"/>
      <c r="E27" s="50">
        <f t="shared" si="5"/>
        <v>0</v>
      </c>
      <c r="F27" s="50">
        <f t="shared" si="7"/>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
      <c r="A28" s="104">
        <v>277</v>
      </c>
      <c r="B28" s="105" t="str">
        <f>IF(E28=1,"Pogreška",IF(F28=1,"Provjera","O.K."))</f>
        <v>O.K.</v>
      </c>
      <c r="C28" s="91" t="s">
        <v>3589</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
      <c r="A29" s="104">
        <v>5</v>
      </c>
      <c r="B29" s="105" t="str">
        <f t="shared" si="6"/>
        <v>O.K.</v>
      </c>
      <c r="C29" s="91" t="s">
        <v>3458</v>
      </c>
      <c r="D29" s="94"/>
      <c r="E29" s="50">
        <f t="shared" si="5"/>
        <v>0</v>
      </c>
      <c r="F29" s="50">
        <f t="shared" si="7"/>
        <v>0</v>
      </c>
      <c r="G29" s="50">
        <f>IF(ROUND('PR-RAS'!D33,2) = ROUND(SUM('PR-RAS'!D665:D668),2), 0, 1)</f>
        <v>0</v>
      </c>
      <c r="H29" s="50">
        <f>IF(ROUND('PR-RAS'!E33,2) = ROUND(SUM('PR-RAS'!E665:E668),2), 0, 1)</f>
        <v>0</v>
      </c>
      <c r="I29" s="50"/>
      <c r="J29" s="50"/>
      <c r="K29" s="50"/>
      <c r="L29" s="50"/>
      <c r="M29" s="50"/>
      <c r="N29" s="50"/>
      <c r="O29" s="50"/>
      <c r="P29" s="50"/>
    </row>
    <row r="30" spans="1:16" ht="15" customHeight="1" x14ac:dyDescent="0.2">
      <c r="A30" s="104">
        <v>6</v>
      </c>
      <c r="B30" s="105" t="str">
        <f t="shared" si="6"/>
        <v>O.K.</v>
      </c>
      <c r="C30" s="91" t="s">
        <v>2798</v>
      </c>
      <c r="D30" s="94"/>
      <c r="E30" s="50">
        <f t="shared" si="5"/>
        <v>0</v>
      </c>
      <c r="F30" s="50">
        <f t="shared" si="7"/>
        <v>0</v>
      </c>
      <c r="G30" s="50">
        <f>IF(ABS('PR-RAS'!D59-SUM('PR-RAS'!D669:D672))&gt;0.001,1,0)</f>
        <v>0</v>
      </c>
      <c r="H30" s="50">
        <f>IF(ABS('PR-RAS'!E59-SUM('PR-RAS'!E669:E672))&gt;0.001,1,0)</f>
        <v>0</v>
      </c>
      <c r="I30" s="50"/>
      <c r="J30" s="50"/>
      <c r="K30" s="50"/>
      <c r="L30" s="50"/>
      <c r="M30" s="50"/>
      <c r="N30" s="50"/>
      <c r="O30" s="50"/>
      <c r="P30" s="50"/>
    </row>
    <row r="31" spans="1:16" ht="15" customHeight="1" x14ac:dyDescent="0.2">
      <c r="A31" s="104">
        <v>7</v>
      </c>
      <c r="B31" s="105" t="str">
        <f t="shared" si="6"/>
        <v>O.K.</v>
      </c>
      <c r="C31" s="91" t="s">
        <v>2799</v>
      </c>
      <c r="D31" s="94"/>
      <c r="E31" s="50">
        <f t="shared" si="5"/>
        <v>0</v>
      </c>
      <c r="F31" s="50">
        <f t="shared" si="7"/>
        <v>0</v>
      </c>
      <c r="G31" s="50">
        <f>IF(ABS('PR-RAS'!D60-SUM('PR-RAS'!D673:'PR-RAS'!D676))&gt;0.001,1,0)</f>
        <v>0</v>
      </c>
      <c r="H31" s="50">
        <f>IF(ABS('PR-RAS'!E60-SUM('PR-RAS'!E673:'PR-RAS'!E676))&gt;0.001,1,0)</f>
        <v>0</v>
      </c>
      <c r="I31" s="50"/>
      <c r="J31" s="50"/>
      <c r="K31" s="50"/>
      <c r="L31" s="50"/>
      <c r="M31" s="50"/>
      <c r="N31" s="50"/>
      <c r="O31" s="50"/>
      <c r="P31" s="50"/>
    </row>
    <row r="32" spans="1:16" ht="15" customHeight="1" x14ac:dyDescent="0.2">
      <c r="A32" s="104">
        <v>8</v>
      </c>
      <c r="B32" s="105" t="str">
        <f t="shared" si="6"/>
        <v>O.K.</v>
      </c>
      <c r="C32" s="91" t="s">
        <v>2800</v>
      </c>
      <c r="D32" s="94"/>
      <c r="E32" s="50">
        <f t="shared" si="5"/>
        <v>0</v>
      </c>
      <c r="F32" s="50">
        <f t="shared" si="7"/>
        <v>0</v>
      </c>
      <c r="G32" s="50">
        <f>IF(ABS('PR-RAS'!D62-SUM('PR-RAS'!D677:D679))&gt;0.001,1,0)</f>
        <v>0</v>
      </c>
      <c r="H32" s="50">
        <f>IF(ABS('PR-RAS'!E62-SUM('PR-RAS'!E677:E679))&gt;0.001,1,0)</f>
        <v>0</v>
      </c>
      <c r="I32" s="50"/>
      <c r="J32" s="50"/>
      <c r="K32" s="50"/>
      <c r="L32" s="50"/>
      <c r="M32" s="50"/>
      <c r="N32" s="50"/>
      <c r="O32" s="50"/>
      <c r="P32" s="50"/>
    </row>
    <row r="33" spans="1:16" ht="15" customHeight="1" x14ac:dyDescent="0.2">
      <c r="A33" s="104">
        <v>9</v>
      </c>
      <c r="B33" s="105" t="str">
        <f t="shared" si="6"/>
        <v>O.K.</v>
      </c>
      <c r="C33" s="91" t="s">
        <v>2801</v>
      </c>
      <c r="D33" s="94"/>
      <c r="E33" s="50">
        <f t="shared" si="5"/>
        <v>0</v>
      </c>
      <c r="F33" s="50">
        <f t="shared" si="7"/>
        <v>0</v>
      </c>
      <c r="G33" s="50">
        <f>IF(ABS('PR-RAS'!D63-SUM('PR-RAS'!D680:D682))&gt;0.001,1,0)</f>
        <v>0</v>
      </c>
      <c r="H33" s="50">
        <f>IF(ABS('PR-RAS'!E63-SUM('PR-RAS'!E680:E682))&gt;0.001,1,0)</f>
        <v>0</v>
      </c>
      <c r="I33" s="50"/>
      <c r="J33" s="50"/>
      <c r="K33" s="50"/>
      <c r="L33" s="50"/>
      <c r="M33" s="50"/>
      <c r="N33" s="50"/>
      <c r="O33" s="50"/>
      <c r="P33" s="50"/>
    </row>
    <row r="34" spans="1:16" ht="15" customHeight="1" x14ac:dyDescent="0.2">
      <c r="A34" s="104">
        <v>10</v>
      </c>
      <c r="B34" s="105" t="str">
        <f t="shared" si="6"/>
        <v>O.K.</v>
      </c>
      <c r="C34" s="91" t="s">
        <v>2802</v>
      </c>
      <c r="D34" s="94"/>
      <c r="E34" s="50">
        <f t="shared" si="5"/>
        <v>0</v>
      </c>
      <c r="F34" s="50">
        <f t="shared" si="7"/>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
      <c r="A35" s="104">
        <v>11</v>
      </c>
      <c r="B35" s="105" t="str">
        <f t="shared" si="6"/>
        <v>O.K.</v>
      </c>
      <c r="C35" s="91" t="s">
        <v>2803</v>
      </c>
      <c r="D35" s="94"/>
      <c r="E35" s="50">
        <f t="shared" si="5"/>
        <v>0</v>
      </c>
      <c r="F35" s="50">
        <f t="shared" si="7"/>
        <v>0</v>
      </c>
      <c r="G35" s="50">
        <f>IF(ABS('PR-RAS'!D70-'PR-RAS'!D685-'PR-RAS'!D686)&gt;0.001,1,0)</f>
        <v>0</v>
      </c>
      <c r="H35" s="50">
        <f>IF(ABS('PR-RAS'!E70-'PR-RAS'!E685-'PR-RAS'!E686)&gt;0.001,1,0)</f>
        <v>0</v>
      </c>
      <c r="I35" s="50"/>
      <c r="J35" s="50"/>
      <c r="K35" s="50"/>
      <c r="L35" s="50"/>
      <c r="M35" s="50"/>
      <c r="N35" s="50"/>
      <c r="O35" s="50"/>
      <c r="P35" s="50"/>
    </row>
    <row r="36" spans="1:16" ht="15" customHeight="1" x14ac:dyDescent="0.2">
      <c r="A36" s="104">
        <v>238</v>
      </c>
      <c r="B36" s="105" t="str">
        <f t="shared" si="6"/>
        <v>O.K.</v>
      </c>
      <c r="C36" s="91" t="s">
        <v>2804</v>
      </c>
      <c r="D36" s="94"/>
      <c r="E36" s="50">
        <f t="shared" si="5"/>
        <v>0</v>
      </c>
      <c r="F36" s="50">
        <f t="shared" si="7"/>
        <v>0</v>
      </c>
      <c r="G36" s="50">
        <f>IF(ABS('PR-RAS'!D72-SUM('PR-RAS'!D687:'PR-RAS'!D693))&gt;0.001,1,0)</f>
        <v>0</v>
      </c>
      <c r="H36" s="50">
        <f>IF(ABS('PR-RAS'!E72-SUM('PR-RAS'!E687:'PR-RAS'!E693))&gt;0.001,1,0)</f>
        <v>0</v>
      </c>
      <c r="I36" s="50"/>
      <c r="J36" s="50"/>
      <c r="K36" s="50"/>
      <c r="L36" s="50"/>
      <c r="M36" s="50"/>
      <c r="N36" s="50"/>
      <c r="O36" s="50"/>
      <c r="P36" s="50"/>
    </row>
    <row r="37" spans="1:16" ht="15" customHeight="1" x14ac:dyDescent="0.2">
      <c r="A37" s="104">
        <v>239</v>
      </c>
      <c r="B37" s="105" t="str">
        <f t="shared" si="6"/>
        <v>O.K.</v>
      </c>
      <c r="C37" s="91" t="s">
        <v>2805</v>
      </c>
      <c r="D37" s="94"/>
      <c r="E37" s="50">
        <f t="shared" si="5"/>
        <v>0</v>
      </c>
      <c r="F37" s="50">
        <f t="shared" si="7"/>
        <v>0</v>
      </c>
      <c r="G37" s="50">
        <f>IF(ABS('PR-RAS'!D73-SUM('PR-RAS'!D694:'PR-RAS'!D701))&gt;0.001,1,0)</f>
        <v>0</v>
      </c>
      <c r="H37" s="50">
        <f>IF(ABS('PR-RAS'!E73-SUM('PR-RAS'!E694:'PR-RAS'!E701))&gt;0.001,1,0)</f>
        <v>0</v>
      </c>
      <c r="I37" s="50"/>
      <c r="J37" s="50"/>
      <c r="K37" s="50"/>
      <c r="L37" s="50"/>
      <c r="M37" s="50"/>
      <c r="N37" s="50"/>
      <c r="O37" s="50"/>
      <c r="P37" s="50"/>
    </row>
    <row r="38" spans="1:16" ht="15" customHeight="1" x14ac:dyDescent="0.2">
      <c r="A38" s="104">
        <v>12</v>
      </c>
      <c r="B38" s="105" t="str">
        <f t="shared" ref="B38:B47" si="8">IF(E38=1,"Pogreška",IF(F38=1,"Provjera","O.K."))</f>
        <v>O.K.</v>
      </c>
      <c r="C38" s="91" t="s">
        <v>2806</v>
      </c>
      <c r="D38" s="94"/>
      <c r="E38" s="50">
        <f t="shared" si="5"/>
        <v>0</v>
      </c>
      <c r="F38" s="50">
        <f t="shared" si="7"/>
        <v>0</v>
      </c>
      <c r="G38" s="50">
        <f>IF(ABS('PR-RAS'!D75-SUM('PR-RAS'!D702:D705))&gt;0.001,1,0)</f>
        <v>0</v>
      </c>
      <c r="H38" s="50">
        <f>IF(ABS('PR-RAS'!E75-SUM('PR-RAS'!E702:E705))&gt;0.001,1,0)</f>
        <v>0</v>
      </c>
      <c r="I38" s="50"/>
      <c r="J38" s="50"/>
      <c r="K38" s="50"/>
      <c r="L38" s="50"/>
      <c r="M38" s="50"/>
      <c r="N38" s="50"/>
      <c r="O38" s="50"/>
      <c r="P38" s="50"/>
    </row>
    <row r="39" spans="1:16" ht="15" customHeight="1" x14ac:dyDescent="0.2">
      <c r="A39" s="104">
        <v>13</v>
      </c>
      <c r="B39" s="105" t="str">
        <f t="shared" si="8"/>
        <v>O.K.</v>
      </c>
      <c r="C39" s="91" t="s">
        <v>2807</v>
      </c>
      <c r="D39" s="94"/>
      <c r="E39" s="50">
        <f t="shared" si="5"/>
        <v>0</v>
      </c>
      <c r="F39" s="50">
        <f t="shared" si="7"/>
        <v>0</v>
      </c>
      <c r="G39" s="50">
        <f>IF(ABS('PR-RAS'!D76-SUM('PR-RAS'!D706:D709))&gt;0.001,1,0)</f>
        <v>0</v>
      </c>
      <c r="H39" s="50">
        <f>IF(ABS('PR-RAS'!E76-SUM('PR-RAS'!E706:E709))&gt;0.001,1,0)</f>
        <v>0</v>
      </c>
      <c r="I39" s="50"/>
      <c r="J39" s="50"/>
      <c r="K39" s="50"/>
      <c r="L39" s="50"/>
      <c r="M39" s="50"/>
      <c r="N39" s="50"/>
      <c r="O39" s="50"/>
      <c r="P39" s="50"/>
    </row>
    <row r="40" spans="1:16" ht="15" customHeight="1" x14ac:dyDescent="0.2">
      <c r="A40" s="104">
        <v>14</v>
      </c>
      <c r="B40" s="105" t="str">
        <f t="shared" si="8"/>
        <v>O.K.</v>
      </c>
      <c r="C40" s="91" t="s">
        <v>2808</v>
      </c>
      <c r="D40" s="94"/>
      <c r="E40" s="50">
        <f t="shared" si="5"/>
        <v>0</v>
      </c>
      <c r="F40" s="50">
        <f t="shared" si="7"/>
        <v>0</v>
      </c>
      <c r="G40" s="50">
        <f>IF(ROUND('PR-RAS'!D710,2)&gt;ROUND('PR-RAS'!D90,2),1,0)</f>
        <v>0</v>
      </c>
      <c r="H40" s="50">
        <f>IF(ROUND('PR-RAS'!E710,2)&gt;ROUND('PR-RAS'!E90,2),1,0)</f>
        <v>0</v>
      </c>
      <c r="I40" s="50"/>
      <c r="J40" s="50"/>
      <c r="K40" s="50"/>
      <c r="L40" s="50"/>
      <c r="M40" s="50"/>
      <c r="N40" s="50"/>
      <c r="O40" s="50"/>
      <c r="P40" s="50"/>
    </row>
    <row r="41" spans="1:16" ht="15" customHeight="1" x14ac:dyDescent="0.2">
      <c r="A41" s="104">
        <v>259</v>
      </c>
      <c r="B41" s="105" t="str">
        <f>IF(E41=1,"Pogreška",IF(F41=1,"Provjera","O.K."))</f>
        <v>O.K.</v>
      </c>
      <c r="C41" s="91" t="s">
        <v>3416</v>
      </c>
      <c r="D41" s="94"/>
      <c r="E41" s="50">
        <f t="shared" ref="E41" si="9">MAX(G41:K41)</f>
        <v>0</v>
      </c>
      <c r="F41" s="50">
        <f t="shared" ref="F41" si="10">MAX(L41:O41)</f>
        <v>0</v>
      </c>
      <c r="G41" s="50">
        <f>IF(ROUND('PR-RAS'!D711,2)&gt;ROUND('PR-RAS'!D93,2),1,0)</f>
        <v>0</v>
      </c>
      <c r="H41" s="50">
        <f>IF(ROUND('PR-RAS'!E711,2)&gt;ROUND('PR-RAS'!E93,2),1,0)</f>
        <v>0</v>
      </c>
      <c r="I41" s="50"/>
      <c r="J41" s="50"/>
      <c r="K41" s="50"/>
      <c r="L41" s="50"/>
      <c r="M41" s="50"/>
      <c r="N41" s="50"/>
      <c r="O41" s="50"/>
      <c r="P41" s="50"/>
    </row>
    <row r="42" spans="1:16" ht="15" customHeight="1" x14ac:dyDescent="0.2">
      <c r="A42" s="104">
        <v>260</v>
      </c>
      <c r="B42" s="105" t="str">
        <f>IF(E42=1,"Pogreška",IF(F42=1,"Provjera","O.K."))</f>
        <v>O.K.</v>
      </c>
      <c r="C42" s="91" t="s">
        <v>3417</v>
      </c>
      <c r="D42" s="94"/>
      <c r="E42" s="50">
        <f t="shared" ref="E42" si="11">MAX(G42:K42)</f>
        <v>0</v>
      </c>
      <c r="F42" s="50">
        <f t="shared" ref="F42" si="12">MAX(L42:O42)</f>
        <v>0</v>
      </c>
      <c r="G42" s="50">
        <f>IF(ROUND('PR-RAS'!D712,2)&gt;ROUND('PR-RAS'!D94,2),1,0)</f>
        <v>0</v>
      </c>
      <c r="H42" s="50">
        <f>IF(ROUND('PR-RAS'!E712,2)&gt;ROUND('PR-RAS'!E94,2),1,0)</f>
        <v>0</v>
      </c>
      <c r="I42" s="50"/>
      <c r="J42" s="50"/>
      <c r="K42" s="50"/>
      <c r="L42" s="50"/>
      <c r="M42" s="50"/>
      <c r="N42" s="50"/>
      <c r="O42" s="50"/>
      <c r="P42" s="50"/>
    </row>
    <row r="43" spans="1:16" ht="21" customHeight="1" x14ac:dyDescent="0.2">
      <c r="A43" s="104">
        <v>261</v>
      </c>
      <c r="B43" s="105" t="str">
        <f>IF(E43=1,"Pogreška",IF(F43=1,"Provjera","O.K."))</f>
        <v>O.K.</v>
      </c>
      <c r="C43" s="91" t="s">
        <v>3418</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
      <c r="A44" s="104">
        <v>15</v>
      </c>
      <c r="B44" s="105" t="str">
        <f t="shared" si="8"/>
        <v>O.K.</v>
      </c>
      <c r="C44" s="91" t="s">
        <v>2809</v>
      </c>
      <c r="D44" s="94"/>
      <c r="E44" s="50">
        <f t="shared" si="5"/>
        <v>0</v>
      </c>
      <c r="F44" s="50">
        <f t="shared" si="7"/>
        <v>0</v>
      </c>
      <c r="G44" s="50">
        <f>IF(ABS('PR-RAS'!D105-SUM('PR-RAS'!D715:D721))&gt;0.001,1,0)</f>
        <v>0</v>
      </c>
      <c r="H44" s="50">
        <f>IF(ABS('PR-RAS'!E105-SUM('PR-RAS'!E715:E721))&gt;0.001,1,0)</f>
        <v>0</v>
      </c>
      <c r="I44" s="50"/>
      <c r="J44" s="50"/>
      <c r="K44" s="50"/>
      <c r="L44" s="50"/>
      <c r="M44" s="50"/>
      <c r="N44" s="50"/>
      <c r="O44" s="50"/>
      <c r="P44" s="50"/>
    </row>
    <row r="45" spans="1:16" ht="15" customHeight="1" x14ac:dyDescent="0.2">
      <c r="A45" s="104">
        <v>262</v>
      </c>
      <c r="B45" s="105" t="str">
        <f>IF(E45=1,"Pogreška",IF(F45=1,"Provjera","O.K."))</f>
        <v>O.K.</v>
      </c>
      <c r="C45" s="91" t="s">
        <v>3419</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
      <c r="A46" s="104">
        <v>16</v>
      </c>
      <c r="B46" s="105" t="str">
        <f t="shared" si="8"/>
        <v>O.K.</v>
      </c>
      <c r="C46" s="91" t="s">
        <v>3632</v>
      </c>
      <c r="D46" s="94"/>
      <c r="E46" s="50">
        <f t="shared" si="5"/>
        <v>0</v>
      </c>
      <c r="F46" s="50">
        <f t="shared" si="7"/>
        <v>0</v>
      </c>
      <c r="G46" s="50">
        <f>IF(ROUND(SUM('PR-RAS'!D723:D726),2)&gt;ROUND('PR-RAS'!D117,2),1,0)</f>
        <v>0</v>
      </c>
      <c r="H46" s="50">
        <f>IF(ROUND(SUM('PR-RAS'!E723:E726),2)&gt;ROUND('PR-RAS'!E117,2),1,0)</f>
        <v>0</v>
      </c>
      <c r="I46" s="50"/>
      <c r="J46" s="50"/>
      <c r="K46" s="50"/>
      <c r="L46" s="50"/>
      <c r="M46" s="50"/>
      <c r="N46" s="50"/>
      <c r="O46" s="50"/>
      <c r="P46" s="50"/>
    </row>
    <row r="47" spans="1:16" ht="15" customHeight="1" x14ac:dyDescent="0.2">
      <c r="A47" s="104">
        <v>240</v>
      </c>
      <c r="B47" s="105" t="str">
        <f t="shared" si="8"/>
        <v>O.K.</v>
      </c>
      <c r="C47" s="91" t="s">
        <v>3633</v>
      </c>
      <c r="D47" s="94"/>
      <c r="E47" s="50">
        <f t="shared" si="5"/>
        <v>0</v>
      </c>
      <c r="F47" s="50">
        <f t="shared" si="7"/>
        <v>0</v>
      </c>
      <c r="G47" s="50">
        <f>IF(ABS('PR-RAS'!D133-SUM('PR-RAS'!D727:D731))&gt;0.001,1,0)</f>
        <v>0</v>
      </c>
      <c r="H47" s="50">
        <f>IF(ABS('PR-RAS'!E133-SUM('PR-RAS'!E727:E731))&gt;0.001,1,0)</f>
        <v>0</v>
      </c>
      <c r="I47" s="50"/>
      <c r="J47" s="50"/>
      <c r="K47" s="50"/>
      <c r="L47" s="50"/>
      <c r="M47" s="50"/>
      <c r="N47" s="50"/>
      <c r="O47" s="50"/>
      <c r="P47" s="50"/>
    </row>
    <row r="48" spans="1:16" ht="25.15" customHeight="1" x14ac:dyDescent="0.2">
      <c r="A48" s="104">
        <v>17</v>
      </c>
      <c r="B48" s="105" t="str">
        <f t="shared" ref="B48:B107" si="13">IF(E48=1,"Pogreška",IF(F48=1,"Provjera","O.K."))</f>
        <v>O.K.</v>
      </c>
      <c r="C48" s="91" t="s">
        <v>2810</v>
      </c>
      <c r="D48" s="94"/>
      <c r="E48" s="50">
        <f t="shared" si="5"/>
        <v>0</v>
      </c>
      <c r="F48" s="50">
        <f t="shared" si="7"/>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
      <c r="A49" s="104">
        <v>18</v>
      </c>
      <c r="B49" s="105" t="str">
        <f t="shared" si="13"/>
        <v>O.K.</v>
      </c>
      <c r="C49" s="91" t="s">
        <v>2811</v>
      </c>
      <c r="D49" s="94"/>
      <c r="E49" s="50">
        <f t="shared" si="5"/>
        <v>0</v>
      </c>
      <c r="F49" s="50">
        <f t="shared" si="7"/>
        <v>0</v>
      </c>
      <c r="G49" s="50">
        <f>IF(ROUND('PR-RAS'!D734,2)&gt;ROUND('PR-RAS'!D167,2),1,0)</f>
        <v>0</v>
      </c>
      <c r="H49" s="50">
        <f>IF(ROUND('PR-RAS'!E734,2)&gt;ROUND('PR-RAS'!E167,2),1,0)</f>
        <v>0</v>
      </c>
      <c r="I49" s="50"/>
      <c r="J49" s="50"/>
      <c r="K49" s="50"/>
      <c r="L49" s="50"/>
      <c r="M49" s="50"/>
      <c r="N49" s="50"/>
      <c r="O49" s="50"/>
      <c r="P49" s="50"/>
    </row>
    <row r="50" spans="1:16" ht="15" customHeight="1" x14ac:dyDescent="0.2">
      <c r="A50" s="104">
        <v>19</v>
      </c>
      <c r="B50" s="105" t="str">
        <f t="shared" si="13"/>
        <v>O.K.</v>
      </c>
      <c r="C50" s="91" t="s">
        <v>2812</v>
      </c>
      <c r="D50" s="94"/>
      <c r="E50" s="50">
        <f t="shared" si="5"/>
        <v>0</v>
      </c>
      <c r="F50" s="50">
        <f t="shared" si="7"/>
        <v>0</v>
      </c>
      <c r="G50" s="50">
        <f>IF(ROUND('PR-RAS'!D735,2)&gt;ROUND('PR-RAS'!D183,2),1,0)</f>
        <v>0</v>
      </c>
      <c r="H50" s="50">
        <f>IF(ROUND('PR-RAS'!E735,2)&gt;ROUND('PR-RAS'!E183,2),1,0)</f>
        <v>0</v>
      </c>
      <c r="I50" s="50"/>
      <c r="J50" s="50"/>
      <c r="K50" s="50"/>
      <c r="L50" s="50"/>
      <c r="M50" s="50"/>
      <c r="N50" s="50"/>
      <c r="O50" s="50"/>
      <c r="P50" s="50"/>
    </row>
    <row r="51" spans="1:16" ht="15" customHeight="1" x14ac:dyDescent="0.2">
      <c r="A51" s="104">
        <v>20</v>
      </c>
      <c r="B51" s="105" t="str">
        <f t="shared" si="13"/>
        <v>O.K.</v>
      </c>
      <c r="C51" s="91" t="s">
        <v>2813</v>
      </c>
      <c r="D51" s="94"/>
      <c r="E51" s="50">
        <f t="shared" si="5"/>
        <v>0</v>
      </c>
      <c r="F51" s="50">
        <f t="shared" si="7"/>
        <v>0</v>
      </c>
      <c r="G51" s="50">
        <f>IF(ROUND('PR-RAS'!D736,2)&gt;ROUND('PR-RAS'!D184,2),1,0)</f>
        <v>0</v>
      </c>
      <c r="H51" s="50">
        <f>IF(ROUND('PR-RAS'!E736,2)&gt;ROUND('PR-RAS'!E184,2),1,0)</f>
        <v>0</v>
      </c>
      <c r="I51" s="50"/>
      <c r="J51" s="50"/>
      <c r="K51" s="50"/>
      <c r="L51" s="50"/>
      <c r="M51" s="50"/>
      <c r="N51" s="50"/>
      <c r="O51" s="50"/>
      <c r="P51" s="50"/>
    </row>
    <row r="52" spans="1:16" ht="15" customHeight="1" x14ac:dyDescent="0.2">
      <c r="A52" s="104">
        <v>21</v>
      </c>
      <c r="B52" s="105" t="str">
        <f t="shared" si="13"/>
        <v>O.K.</v>
      </c>
      <c r="C52" s="91" t="s">
        <v>2814</v>
      </c>
      <c r="D52" s="94"/>
      <c r="E52" s="50">
        <f t="shared" si="5"/>
        <v>0</v>
      </c>
      <c r="F52" s="50">
        <f t="shared" si="7"/>
        <v>0</v>
      </c>
      <c r="G52" s="50">
        <f>IF(ROUND(SUM('PR-RAS'!D737:D739),2)&gt;ROUND('PR-RAS'!D185,2),1,0)</f>
        <v>0</v>
      </c>
      <c r="H52" s="50">
        <f>IF(ROUND(SUM('PR-RAS'!E737:E739),2)&gt;ROUND('PR-RAS'!E185,2),1,0)</f>
        <v>0</v>
      </c>
      <c r="I52" s="50"/>
      <c r="J52" s="50"/>
      <c r="K52" s="50"/>
      <c r="L52" s="50"/>
      <c r="M52" s="50"/>
      <c r="N52" s="50"/>
      <c r="O52" s="50"/>
      <c r="P52" s="50"/>
    </row>
    <row r="53" spans="1:16" ht="15" customHeight="1" x14ac:dyDescent="0.2">
      <c r="A53" s="104">
        <v>22</v>
      </c>
      <c r="B53" s="105" t="str">
        <f t="shared" si="13"/>
        <v>O.K.</v>
      </c>
      <c r="C53" s="91" t="s">
        <v>2815</v>
      </c>
      <c r="D53" s="94"/>
      <c r="E53" s="50">
        <f t="shared" si="5"/>
        <v>0</v>
      </c>
      <c r="F53" s="50">
        <f t="shared" si="7"/>
        <v>0</v>
      </c>
      <c r="G53" s="50">
        <f>IF(ROUND('PR-RAS'!D740,2)&gt;ROUND('PR-RAS'!D187,2),1,0)</f>
        <v>0</v>
      </c>
      <c r="H53" s="50">
        <f>IF(ROUND('PR-RAS'!E740,2)&gt;ROUND('PR-RAS'!E187,2),1,0)</f>
        <v>0</v>
      </c>
      <c r="I53" s="50"/>
      <c r="J53" s="50"/>
      <c r="K53" s="50"/>
      <c r="L53" s="50"/>
      <c r="M53" s="50"/>
      <c r="N53" s="50"/>
      <c r="O53" s="50"/>
      <c r="P53" s="50"/>
    </row>
    <row r="54" spans="1:16" ht="15" customHeight="1" x14ac:dyDescent="0.2">
      <c r="A54" s="104">
        <v>23</v>
      </c>
      <c r="B54" s="105" t="str">
        <f t="shared" si="13"/>
        <v>O.K.</v>
      </c>
      <c r="C54" s="91" t="s">
        <v>2816</v>
      </c>
      <c r="D54" s="94"/>
      <c r="E54" s="50">
        <f t="shared" si="5"/>
        <v>0</v>
      </c>
      <c r="F54" s="50">
        <f t="shared" si="7"/>
        <v>0</v>
      </c>
      <c r="G54" s="50">
        <f>IF(ROUND('PR-RAS'!D741,2)&gt;ROUND('PR-RAS'!D195,2),1,0)</f>
        <v>0</v>
      </c>
      <c r="H54" s="50">
        <f>IF(ROUND('PR-RAS'!E741,2)&gt;ROUND('PR-RAS'!E195,2),1,0)</f>
        <v>0</v>
      </c>
      <c r="I54" s="50"/>
      <c r="J54" s="50"/>
      <c r="K54" s="50"/>
      <c r="L54" s="50"/>
      <c r="M54" s="50"/>
      <c r="N54" s="50"/>
      <c r="O54" s="50"/>
      <c r="P54" s="50"/>
    </row>
    <row r="55" spans="1:16" ht="15" customHeight="1" x14ac:dyDescent="0.2">
      <c r="A55" s="104">
        <v>24</v>
      </c>
      <c r="B55" s="105" t="str">
        <f t="shared" si="13"/>
        <v>O.K.</v>
      </c>
      <c r="C55" s="91" t="s">
        <v>2817</v>
      </c>
      <c r="D55" s="94"/>
      <c r="E55" s="50">
        <f t="shared" si="5"/>
        <v>0</v>
      </c>
      <c r="F55" s="50">
        <f t="shared" si="7"/>
        <v>0</v>
      </c>
      <c r="G55" s="50">
        <f>IF(ROUND('PR-RAS'!D742,2)&gt;ROUND('PR-RAS'!D196,2),1,0)</f>
        <v>0</v>
      </c>
      <c r="H55" s="50">
        <f>IF(ROUND('PR-RAS'!E742,2)&gt;ROUND('PR-RAS'!E196,2),1,0)</f>
        <v>0</v>
      </c>
      <c r="I55" s="50"/>
      <c r="J55" s="50"/>
      <c r="K55" s="50"/>
      <c r="L55" s="50"/>
      <c r="M55" s="50"/>
      <c r="N55" s="50"/>
      <c r="O55" s="50"/>
      <c r="P55" s="50"/>
    </row>
    <row r="56" spans="1:16" ht="15" customHeight="1" x14ac:dyDescent="0.2">
      <c r="A56" s="104">
        <v>263</v>
      </c>
      <c r="B56" s="105" t="str">
        <f>IF(E56=1,"Pogreška",IF(F56=1,"Provjera","O.K."))</f>
        <v>O.K.</v>
      </c>
      <c r="C56" s="91" t="s">
        <v>3420</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
      <c r="A57" s="104">
        <v>264</v>
      </c>
      <c r="B57" s="105" t="str">
        <f>IF(E57=1,"Pogreška",IF(F57=1,"Provjera","O.K."))</f>
        <v>O.K.</v>
      </c>
      <c r="C57" s="91" t="s">
        <v>3421</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
      <c r="A58" s="104">
        <v>25</v>
      </c>
      <c r="B58" s="105" t="str">
        <f t="shared" si="13"/>
        <v>O.K.</v>
      </c>
      <c r="C58" s="91" t="s">
        <v>2818</v>
      </c>
      <c r="D58" s="94"/>
      <c r="E58" s="50">
        <f t="shared" si="5"/>
        <v>0</v>
      </c>
      <c r="F58" s="50">
        <f t="shared" si="7"/>
        <v>0</v>
      </c>
      <c r="G58" s="50">
        <f>IF(ABS('PR-RAS'!D745+'PR-RAS'!D746-'PR-RAS'!D204)&gt;0.001,1,0)</f>
        <v>0</v>
      </c>
      <c r="H58" s="50">
        <f>IF(ABS('PR-RAS'!E745+'PR-RAS'!E746-'PR-RAS'!E204)&gt;0.001,1,0)</f>
        <v>0</v>
      </c>
      <c r="I58" s="50"/>
      <c r="J58" s="50"/>
      <c r="K58" s="50"/>
      <c r="L58" s="50"/>
      <c r="M58" s="50"/>
      <c r="N58" s="50"/>
      <c r="O58" s="50"/>
      <c r="P58" s="50"/>
    </row>
    <row r="59" spans="1:16" ht="15" customHeight="1" x14ac:dyDescent="0.2">
      <c r="A59" s="104">
        <v>26</v>
      </c>
      <c r="B59" s="105" t="str">
        <f t="shared" si="13"/>
        <v>O.K.</v>
      </c>
      <c r="C59" s="91" t="s">
        <v>2819</v>
      </c>
      <c r="D59" s="94"/>
      <c r="E59" s="50">
        <f t="shared" si="5"/>
        <v>0</v>
      </c>
      <c r="F59" s="50">
        <f t="shared" si="7"/>
        <v>0</v>
      </c>
      <c r="G59" s="50">
        <f>IF(ABS('PR-RAS'!D747+'PR-RAS'!D748-'PR-RAS'!D205)&gt;0.001,1,0)</f>
        <v>0</v>
      </c>
      <c r="H59" s="50">
        <f>IF(ABS('PR-RAS'!E747+'PR-RAS'!E748-'PR-RAS'!E205)&gt;0.001,1,0)</f>
        <v>0</v>
      </c>
      <c r="I59" s="50"/>
      <c r="J59" s="50"/>
      <c r="K59" s="50"/>
      <c r="L59" s="50"/>
      <c r="M59" s="50"/>
      <c r="N59" s="50"/>
      <c r="O59" s="50"/>
      <c r="P59" s="50"/>
    </row>
    <row r="60" spans="1:16" ht="15" customHeight="1" x14ac:dyDescent="0.2">
      <c r="A60" s="104">
        <v>27</v>
      </c>
      <c r="B60" s="105" t="str">
        <f t="shared" si="13"/>
        <v>O.K.</v>
      </c>
      <c r="C60" s="91" t="s">
        <v>2820</v>
      </c>
      <c r="D60" s="94"/>
      <c r="E60" s="50">
        <f t="shared" si="5"/>
        <v>0</v>
      </c>
      <c r="F60" s="50">
        <f t="shared" si="7"/>
        <v>0</v>
      </c>
      <c r="G60" s="50">
        <f>IF(ABS('PR-RAS'!D749+'PR-RAS'!D750-'PR-RAS'!D206)&gt;0.001,1,0)</f>
        <v>0</v>
      </c>
      <c r="H60" s="50">
        <f>IF(ABS('PR-RAS'!E749+'PR-RAS'!E750-'PR-RAS'!E206)&gt;0.001,1,0)</f>
        <v>0</v>
      </c>
      <c r="I60" s="50"/>
      <c r="J60" s="50"/>
      <c r="K60" s="50"/>
      <c r="L60" s="50"/>
      <c r="M60" s="50"/>
      <c r="N60" s="50"/>
      <c r="O60" s="50"/>
      <c r="P60" s="50"/>
    </row>
    <row r="61" spans="1:16" ht="15" customHeight="1" x14ac:dyDescent="0.2">
      <c r="A61" s="104">
        <v>28</v>
      </c>
      <c r="B61" s="105" t="str">
        <f t="shared" si="13"/>
        <v>O.K.</v>
      </c>
      <c r="C61" s="91" t="s">
        <v>2821</v>
      </c>
      <c r="D61" s="94"/>
      <c r="E61" s="50">
        <f t="shared" si="5"/>
        <v>0</v>
      </c>
      <c r="F61" s="50">
        <f t="shared" si="7"/>
        <v>0</v>
      </c>
      <c r="G61" s="50">
        <f>IF(ABS('PR-RAS'!D751+'PR-RAS'!D752-'PR-RAS'!D207)&gt;0.001,1,0)</f>
        <v>0</v>
      </c>
      <c r="H61" s="50">
        <f>IF(ABS('PR-RAS'!E751+'PR-RAS'!E752-'PR-RAS'!E207)&gt;0.001,1,0)</f>
        <v>0</v>
      </c>
      <c r="I61" s="50"/>
      <c r="J61" s="50"/>
      <c r="K61" s="50"/>
      <c r="L61" s="50"/>
      <c r="M61" s="50"/>
      <c r="N61" s="50"/>
      <c r="O61" s="50"/>
      <c r="P61" s="50"/>
    </row>
    <row r="62" spans="1:16" ht="15" customHeight="1" x14ac:dyDescent="0.2">
      <c r="A62" s="104">
        <v>29</v>
      </c>
      <c r="B62" s="105" t="str">
        <f t="shared" si="13"/>
        <v>O.K.</v>
      </c>
      <c r="C62" s="91" t="s">
        <v>2822</v>
      </c>
      <c r="D62" s="94"/>
      <c r="E62" s="50">
        <f t="shared" si="5"/>
        <v>0</v>
      </c>
      <c r="F62" s="50">
        <f t="shared" si="7"/>
        <v>0</v>
      </c>
      <c r="G62" s="50">
        <f>IF(ABS('PR-RAS'!D209-SUM('PR-RAS'!D753:D756))&gt;0.001,1,0)</f>
        <v>0</v>
      </c>
      <c r="H62" s="50">
        <f>IF(ABS('PR-RAS'!E209-SUM('PR-RAS'!E753:E756))&gt;0.001,1,0)</f>
        <v>0</v>
      </c>
      <c r="I62" s="50"/>
      <c r="J62" s="50"/>
      <c r="K62" s="50"/>
      <c r="L62" s="50"/>
      <c r="M62" s="50"/>
      <c r="N62" s="50"/>
      <c r="O62" s="50"/>
      <c r="P62" s="50"/>
    </row>
    <row r="63" spans="1:16" ht="15" customHeight="1" x14ac:dyDescent="0.2">
      <c r="A63" s="104">
        <v>30</v>
      </c>
      <c r="B63" s="105" t="str">
        <f t="shared" si="13"/>
        <v>O.K.</v>
      </c>
      <c r="C63" s="91" t="s">
        <v>2823</v>
      </c>
      <c r="D63" s="94"/>
      <c r="E63" s="50">
        <f t="shared" si="5"/>
        <v>0</v>
      </c>
      <c r="F63" s="50">
        <f t="shared" si="7"/>
        <v>0</v>
      </c>
      <c r="G63" s="50">
        <f>IF(ABS('PR-RAS'!D210-SUM('PR-RAS'!D757:D759))&gt;0.001,1,0)</f>
        <v>0</v>
      </c>
      <c r="H63" s="50">
        <f>IF(ABS('PR-RAS'!E210-SUM('PR-RAS'!E757:E759))&gt;0.001,1,0)</f>
        <v>0</v>
      </c>
      <c r="I63" s="50"/>
      <c r="J63" s="50"/>
      <c r="K63" s="50"/>
      <c r="L63" s="50"/>
      <c r="M63" s="50"/>
      <c r="N63" s="50"/>
      <c r="O63" s="50"/>
      <c r="P63" s="50"/>
    </row>
    <row r="64" spans="1:16" ht="15" customHeight="1" x14ac:dyDescent="0.2">
      <c r="A64" s="104">
        <v>31</v>
      </c>
      <c r="B64" s="105" t="str">
        <f t="shared" si="13"/>
        <v>O.K.</v>
      </c>
      <c r="C64" s="91" t="s">
        <v>2824</v>
      </c>
      <c r="D64" s="94"/>
      <c r="E64" s="50">
        <f t="shared" si="5"/>
        <v>0</v>
      </c>
      <c r="F64" s="50">
        <f t="shared" si="7"/>
        <v>0</v>
      </c>
      <c r="G64" s="50">
        <f>IF(ABS('PR-RAS'!D211-SUM('PR-RAS'!D760:D765))&gt;0.001,1,0)</f>
        <v>0</v>
      </c>
      <c r="H64" s="50">
        <f>IF(ABS('PR-RAS'!E211-SUM('PR-RAS'!E760:E765))&gt;0.001,1,0)</f>
        <v>0</v>
      </c>
      <c r="I64" s="50"/>
      <c r="J64" s="50"/>
      <c r="K64" s="50"/>
      <c r="L64" s="50"/>
      <c r="M64" s="50"/>
      <c r="N64" s="50"/>
      <c r="O64" s="50"/>
      <c r="P64" s="50"/>
    </row>
    <row r="65" spans="1:16" ht="15" customHeight="1" x14ac:dyDescent="0.2">
      <c r="A65" s="104">
        <v>32</v>
      </c>
      <c r="B65" s="105" t="str">
        <f t="shared" si="13"/>
        <v>O.K.</v>
      </c>
      <c r="C65" s="91" t="s">
        <v>2825</v>
      </c>
      <c r="D65" s="94"/>
      <c r="E65" s="50">
        <f t="shared" si="5"/>
        <v>0</v>
      </c>
      <c r="F65" s="50">
        <f t="shared" si="7"/>
        <v>0</v>
      </c>
      <c r="G65" s="50">
        <f>IF(ROUND(SUM('PR-RAS'!D766:D768),2)&gt;ROUND('PR-RAS'!D214,2),1,0)</f>
        <v>0</v>
      </c>
      <c r="H65" s="50">
        <f>IF(ROUND(SUM('PR-RAS'!E766:E768),2)&gt;ROUND('PR-RAS'!E214,2),1,0)</f>
        <v>0</v>
      </c>
      <c r="I65" s="50"/>
      <c r="J65" s="50"/>
      <c r="K65" s="50"/>
      <c r="L65" s="50"/>
      <c r="M65" s="50"/>
      <c r="N65" s="50"/>
      <c r="O65" s="50"/>
      <c r="P65" s="50"/>
    </row>
    <row r="66" spans="1:16" ht="15" customHeight="1" x14ac:dyDescent="0.2">
      <c r="A66" s="104">
        <v>33</v>
      </c>
      <c r="B66" s="105" t="str">
        <f t="shared" si="13"/>
        <v>O.K.</v>
      </c>
      <c r="C66" s="91" t="s">
        <v>2826</v>
      </c>
      <c r="D66" s="94"/>
      <c r="E66" s="50">
        <f t="shared" si="5"/>
        <v>0</v>
      </c>
      <c r="F66" s="50">
        <f t="shared" si="7"/>
        <v>0</v>
      </c>
      <c r="G66" s="50">
        <f>IF(ABS('PR-RAS'!D215-SUM('PR-RAS'!D769:D775))&gt;0.001,1,0)</f>
        <v>0</v>
      </c>
      <c r="H66" s="50">
        <f>IF(ABS('PR-RAS'!E215-SUM('PR-RAS'!E769:E775))&gt;0.001,1,0)</f>
        <v>0</v>
      </c>
      <c r="I66" s="50"/>
      <c r="J66" s="50"/>
      <c r="K66" s="50"/>
      <c r="L66" s="50"/>
      <c r="M66" s="50"/>
      <c r="N66" s="50"/>
      <c r="O66" s="50"/>
      <c r="P66" s="50"/>
    </row>
    <row r="67" spans="1:16" ht="15" customHeight="1" x14ac:dyDescent="0.2">
      <c r="A67" s="104">
        <v>34</v>
      </c>
      <c r="B67" s="105" t="str">
        <f t="shared" si="13"/>
        <v>O.K.</v>
      </c>
      <c r="C67" s="91" t="s">
        <v>2827</v>
      </c>
      <c r="D67" s="94"/>
      <c r="E67" s="50">
        <f t="shared" si="5"/>
        <v>0</v>
      </c>
      <c r="F67" s="50">
        <f t="shared" si="7"/>
        <v>0</v>
      </c>
      <c r="G67" s="50">
        <f>IF(ROUND('PR-RAS'!D776,2)&gt;ROUND('PR-RAS'!D220,2),1,0)</f>
        <v>0</v>
      </c>
      <c r="H67" s="50">
        <f>IF(ROUND('PR-RAS'!E776,2)&gt;ROUND('PR-RAS'!E220,2),1,0)</f>
        <v>0</v>
      </c>
      <c r="I67" s="50"/>
      <c r="J67" s="50"/>
      <c r="K67" s="50"/>
      <c r="L67" s="50"/>
      <c r="M67" s="50"/>
      <c r="N67" s="50"/>
      <c r="O67" s="50"/>
      <c r="P67" s="50"/>
    </row>
    <row r="68" spans="1:16" ht="15" customHeight="1" x14ac:dyDescent="0.2">
      <c r="A68" s="104">
        <v>35</v>
      </c>
      <c r="B68" s="105" t="str">
        <f t="shared" si="13"/>
        <v>O.K.</v>
      </c>
      <c r="C68" s="91" t="s">
        <v>2828</v>
      </c>
      <c r="D68" s="94"/>
      <c r="E68" s="50">
        <f t="shared" si="5"/>
        <v>0</v>
      </c>
      <c r="F68" s="50">
        <f t="shared" si="7"/>
        <v>0</v>
      </c>
      <c r="G68" s="50">
        <f>IF(ABS('PR-RAS'!D228-'PR-RAS'!D777-'PR-RAS'!D778)&gt;0.001,1,0)</f>
        <v>0</v>
      </c>
      <c r="H68" s="50">
        <f>IF(ABS('PR-RAS'!E228-'PR-RAS'!E777-'PR-RAS'!E778)&gt;0.001,1,0)</f>
        <v>0</v>
      </c>
      <c r="I68" s="50"/>
      <c r="J68" s="50"/>
      <c r="K68" s="50"/>
      <c r="L68" s="50"/>
      <c r="M68" s="50"/>
      <c r="N68" s="50"/>
      <c r="O68" s="50"/>
      <c r="P68" s="50"/>
    </row>
    <row r="69" spans="1:16" ht="15" customHeight="1" x14ac:dyDescent="0.2">
      <c r="A69" s="104">
        <v>36</v>
      </c>
      <c r="B69" s="105" t="str">
        <f t="shared" si="13"/>
        <v>O.K.</v>
      </c>
      <c r="C69" s="91" t="s">
        <v>2829</v>
      </c>
      <c r="D69" s="94"/>
      <c r="E69" s="50">
        <f t="shared" si="5"/>
        <v>0</v>
      </c>
      <c r="F69" s="50">
        <f t="shared" si="7"/>
        <v>0</v>
      </c>
      <c r="G69" s="50">
        <f>IF(ABS('PR-RAS'!D238-SUM('PR-RAS'!D779:D785))&gt;0.001,1,0)</f>
        <v>0</v>
      </c>
      <c r="H69" s="50">
        <f>IF(ABS('PR-RAS'!E238-SUM('PR-RAS'!E779:E785))&gt;0.001,1,0)</f>
        <v>0</v>
      </c>
      <c r="I69" s="50"/>
      <c r="J69" s="50"/>
      <c r="K69" s="50"/>
      <c r="L69" s="50"/>
      <c r="M69" s="50"/>
      <c r="N69" s="50"/>
      <c r="O69" s="50"/>
      <c r="P69" s="50"/>
    </row>
    <row r="70" spans="1:16" ht="15" customHeight="1" x14ac:dyDescent="0.2">
      <c r="A70" s="104">
        <v>37</v>
      </c>
      <c r="B70" s="105" t="str">
        <f t="shared" si="13"/>
        <v>O.K.</v>
      </c>
      <c r="C70" s="91" t="s">
        <v>2830</v>
      </c>
      <c r="D70" s="94"/>
      <c r="E70" s="50">
        <f t="shared" si="5"/>
        <v>0</v>
      </c>
      <c r="F70" s="50">
        <f t="shared" si="7"/>
        <v>0</v>
      </c>
      <c r="G70" s="50">
        <f>IF(ABS('PR-RAS'!D239-SUM('PR-RAS'!D786:D792))&gt;0.001,1,0)</f>
        <v>0</v>
      </c>
      <c r="H70" s="50">
        <f>IF(ABS('PR-RAS'!E239-SUM('PR-RAS'!E786:E792))&gt;0.001,1,0)</f>
        <v>0</v>
      </c>
      <c r="I70" s="50"/>
      <c r="J70" s="50"/>
      <c r="K70" s="50"/>
      <c r="L70" s="50"/>
      <c r="M70" s="50"/>
      <c r="N70" s="50"/>
      <c r="O70" s="50"/>
      <c r="P70" s="50"/>
    </row>
    <row r="71" spans="1:16" ht="15" customHeight="1" x14ac:dyDescent="0.2">
      <c r="A71" s="104">
        <v>241</v>
      </c>
      <c r="B71" s="105" t="str">
        <f t="shared" si="13"/>
        <v>O.K.</v>
      </c>
      <c r="C71" s="91" t="s">
        <v>2831</v>
      </c>
      <c r="D71" s="94"/>
      <c r="E71" s="50">
        <f t="shared" si="5"/>
        <v>0</v>
      </c>
      <c r="F71" s="50">
        <f t="shared" si="7"/>
        <v>0</v>
      </c>
      <c r="G71" s="50">
        <f>IF(ABS('PR-RAS'!D240-SUM('PR-RAS'!D793:D798))&gt;0.001,1,0)</f>
        <v>0</v>
      </c>
      <c r="H71" s="50">
        <f>IF(ABS('PR-RAS'!E240-SUM('PR-RAS'!E793:E798))&gt;0.001,1,0)</f>
        <v>0</v>
      </c>
      <c r="I71" s="50"/>
      <c r="J71" s="50"/>
      <c r="K71" s="50"/>
      <c r="L71" s="50"/>
      <c r="M71" s="50"/>
      <c r="N71" s="50"/>
      <c r="O71" s="50"/>
      <c r="P71" s="50"/>
    </row>
    <row r="72" spans="1:16" ht="15" customHeight="1" x14ac:dyDescent="0.2">
      <c r="A72" s="104">
        <v>242</v>
      </c>
      <c r="B72" s="105" t="str">
        <f t="shared" si="13"/>
        <v>O.K.</v>
      </c>
      <c r="C72" s="91" t="s">
        <v>2832</v>
      </c>
      <c r="D72" s="94"/>
      <c r="E72" s="50">
        <f t="shared" si="5"/>
        <v>0</v>
      </c>
      <c r="F72" s="50">
        <f t="shared" si="7"/>
        <v>0</v>
      </c>
      <c r="G72" s="50">
        <f>IF(ABS('PR-RAS'!D241-SUM('PR-RAS'!D799:D805))&gt;0.001,1,0)</f>
        <v>0</v>
      </c>
      <c r="H72" s="50">
        <f>IF(ABS('PR-RAS'!E241-SUM('PR-RAS'!E799:E805))&gt;0.001,1,0)</f>
        <v>0</v>
      </c>
      <c r="I72" s="50"/>
      <c r="J72" s="50"/>
      <c r="K72" s="50"/>
      <c r="L72" s="50"/>
      <c r="M72" s="50"/>
      <c r="N72" s="50"/>
      <c r="O72" s="50"/>
      <c r="P72" s="50"/>
    </row>
    <row r="73" spans="1:16" ht="15" customHeight="1" x14ac:dyDescent="0.2">
      <c r="A73" s="104">
        <v>265</v>
      </c>
      <c r="B73" s="105" t="str">
        <f t="shared" si="13"/>
        <v>O.K.</v>
      </c>
      <c r="C73" s="91" t="s">
        <v>3422</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
      <c r="A74" s="104">
        <v>266</v>
      </c>
      <c r="B74" s="105" t="str">
        <f t="shared" si="13"/>
        <v>O.K.</v>
      </c>
      <c r="C74" s="91" t="s">
        <v>3423</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
      <c r="A75" s="104">
        <v>267</v>
      </c>
      <c r="B75" s="105" t="str">
        <f t="shared" si="13"/>
        <v>O.K.</v>
      </c>
      <c r="C75" s="91" t="s">
        <v>3424</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
      <c r="A76" s="104">
        <v>243</v>
      </c>
      <c r="B76" s="105" t="str">
        <f t="shared" si="13"/>
        <v>O.K.</v>
      </c>
      <c r="C76" s="91" t="s">
        <v>2833</v>
      </c>
      <c r="D76" s="94"/>
      <c r="E76" s="50">
        <f t="shared" si="5"/>
        <v>0</v>
      </c>
      <c r="F76" s="50">
        <f t="shared" si="7"/>
        <v>0</v>
      </c>
      <c r="G76" s="50">
        <f>IF(ABS('PR-RAS'!D249-SUM('PR-RAS'!D815:D816))&gt;0.001,1,0)</f>
        <v>0</v>
      </c>
      <c r="H76" s="50">
        <f>IF(ABS('PR-RAS'!E249-SUM('PR-RAS'!E815:E816))&gt;0.001,1,0)</f>
        <v>0</v>
      </c>
      <c r="I76" s="50"/>
      <c r="J76" s="50"/>
      <c r="K76" s="50"/>
      <c r="L76" s="50"/>
      <c r="M76" s="50"/>
      <c r="N76" s="50"/>
      <c r="O76" s="50"/>
      <c r="P76" s="50"/>
    </row>
    <row r="77" spans="1:16" ht="15" customHeight="1" x14ac:dyDescent="0.2">
      <c r="A77" s="104">
        <v>38</v>
      </c>
      <c r="B77" s="105" t="str">
        <f t="shared" si="13"/>
        <v>O.K.</v>
      </c>
      <c r="C77" s="91" t="s">
        <v>2834</v>
      </c>
      <c r="D77" s="94"/>
      <c r="E77" s="50">
        <f t="shared" si="5"/>
        <v>0</v>
      </c>
      <c r="F77" s="50">
        <f t="shared" si="7"/>
        <v>0</v>
      </c>
      <c r="G77" s="50">
        <f>IF(ABS('PR-RAS'!D255-SUM('PR-RAS'!D817:D825))&gt;0.001,1,0)</f>
        <v>0</v>
      </c>
      <c r="H77" s="50">
        <f>IF(ABS('PR-RAS'!E255-SUM('PR-RAS'!E817:E825))&gt;0.001,1,0)</f>
        <v>0</v>
      </c>
      <c r="I77" s="50"/>
      <c r="J77" s="50"/>
      <c r="K77" s="50"/>
      <c r="L77" s="50"/>
      <c r="M77" s="50"/>
      <c r="N77" s="50"/>
      <c r="O77" s="50"/>
      <c r="P77" s="50"/>
    </row>
    <row r="78" spans="1:16" ht="15" customHeight="1" x14ac:dyDescent="0.2">
      <c r="A78" s="104">
        <v>39</v>
      </c>
      <c r="B78" s="105" t="str">
        <f t="shared" si="13"/>
        <v>O.K.</v>
      </c>
      <c r="C78" s="91" t="s">
        <v>2835</v>
      </c>
      <c r="D78" s="94"/>
      <c r="E78" s="50">
        <f t="shared" si="5"/>
        <v>0</v>
      </c>
      <c r="F78" s="50">
        <f t="shared" si="7"/>
        <v>0</v>
      </c>
      <c r="G78" s="50">
        <f>IF(ABS('PR-RAS'!D256-SUM('PR-RAS'!D826:D834))&gt;0.001,1,0)</f>
        <v>0</v>
      </c>
      <c r="H78" s="50">
        <f>IF(ABS('PR-RAS'!E256-SUM('PR-RAS'!E826:E834))&gt;0.001,1,0)</f>
        <v>0</v>
      </c>
      <c r="I78" s="50"/>
      <c r="J78" s="50"/>
      <c r="K78" s="50"/>
      <c r="L78" s="50"/>
      <c r="M78" s="50"/>
      <c r="N78" s="50"/>
      <c r="O78" s="50"/>
      <c r="P78" s="50"/>
    </row>
    <row r="79" spans="1:16" ht="15" customHeight="1" x14ac:dyDescent="0.2">
      <c r="A79" s="104">
        <v>40</v>
      </c>
      <c r="B79" s="105" t="str">
        <f t="shared" si="13"/>
        <v>O.K.</v>
      </c>
      <c r="C79" s="91" t="s">
        <v>2836</v>
      </c>
      <c r="D79" s="94"/>
      <c r="E79" s="50">
        <f t="shared" si="5"/>
        <v>0</v>
      </c>
      <c r="F79" s="50">
        <f t="shared" si="7"/>
        <v>0</v>
      </c>
      <c r="G79" s="50">
        <f>IF(ABS('PR-RAS'!D266-SUM('PR-RAS'!D835:D837))&gt;0.001,1,0)</f>
        <v>0</v>
      </c>
      <c r="H79" s="50">
        <f>IF(ABS('PR-RAS'!E266-SUM('PR-RAS'!E835:E837))&gt;0.001,1,0)</f>
        <v>0</v>
      </c>
      <c r="I79" s="50"/>
      <c r="J79" s="50"/>
      <c r="K79" s="50"/>
      <c r="L79" s="50"/>
      <c r="M79" s="50"/>
      <c r="N79" s="50"/>
      <c r="O79" s="50"/>
      <c r="P79" s="50"/>
    </row>
    <row r="80" spans="1:16" ht="15" customHeight="1" x14ac:dyDescent="0.2">
      <c r="A80" s="104">
        <v>41</v>
      </c>
      <c r="B80" s="105" t="str">
        <f t="shared" si="13"/>
        <v>O.K.</v>
      </c>
      <c r="C80" s="91" t="s">
        <v>2837</v>
      </c>
      <c r="D80" s="94"/>
      <c r="E80" s="50">
        <f t="shared" si="5"/>
        <v>0</v>
      </c>
      <c r="F80" s="50">
        <f t="shared" si="7"/>
        <v>0</v>
      </c>
      <c r="G80" s="50">
        <f>IF(ABS('PR-RAS'!D267-SUM('PR-RAS'!D838:D841))&gt;0.001,1,0)</f>
        <v>0</v>
      </c>
      <c r="H80" s="50">
        <f>IF(ABS('PR-RAS'!E267-SUM('PR-RAS'!E838:E841))&gt;0.001,1,0)</f>
        <v>0</v>
      </c>
      <c r="I80" s="50"/>
      <c r="J80" s="50"/>
      <c r="K80" s="50"/>
      <c r="L80" s="50"/>
      <c r="M80" s="50"/>
      <c r="N80" s="50"/>
      <c r="O80" s="50"/>
      <c r="P80" s="50"/>
    </row>
    <row r="81" spans="1:16" ht="15" customHeight="1" x14ac:dyDescent="0.2">
      <c r="A81" s="104">
        <v>42</v>
      </c>
      <c r="B81" s="105" t="str">
        <f t="shared" si="13"/>
        <v>O.K.</v>
      </c>
      <c r="C81" s="91" t="s">
        <v>2838</v>
      </c>
      <c r="D81" s="94"/>
      <c r="E81" s="50">
        <f t="shared" si="5"/>
        <v>0</v>
      </c>
      <c r="F81" s="50">
        <f t="shared" si="7"/>
        <v>0</v>
      </c>
      <c r="G81" s="50">
        <f>IF(ABS('PR-RAS'!D270-SUM('PR-RAS'!D842:D850))&gt;0.001,1,0)</f>
        <v>0</v>
      </c>
      <c r="H81" s="50">
        <f>IF(ABS('PR-RAS'!E270-SUM('PR-RAS'!E842:E850))&gt;0.001,1,0)</f>
        <v>0</v>
      </c>
      <c r="I81" s="50"/>
      <c r="J81" s="50"/>
      <c r="K81" s="50"/>
      <c r="L81" s="50"/>
      <c r="M81" s="50"/>
      <c r="N81" s="50"/>
      <c r="O81" s="50"/>
      <c r="P81" s="50"/>
    </row>
    <row r="82" spans="1:16" ht="15" customHeight="1" x14ac:dyDescent="0.2">
      <c r="A82" s="104">
        <v>43</v>
      </c>
      <c r="B82" s="105" t="str">
        <f t="shared" si="13"/>
        <v>O.K.</v>
      </c>
      <c r="C82" s="91" t="s">
        <v>2839</v>
      </c>
      <c r="D82" s="94"/>
      <c r="E82" s="50">
        <f t="shared" si="5"/>
        <v>0</v>
      </c>
      <c r="F82" s="50">
        <f t="shared" si="7"/>
        <v>0</v>
      </c>
      <c r="G82" s="50">
        <f>IF(ABS('PR-RAS'!D271-SUM('PR-RAS'!D851:D855))&gt;0.001,1,0)</f>
        <v>0</v>
      </c>
      <c r="H82" s="50">
        <f>IF(ABS('PR-RAS'!E271-SUM('PR-RAS'!E851:E855))&gt;0.001,1,0)</f>
        <v>0</v>
      </c>
      <c r="I82" s="50"/>
      <c r="J82" s="50"/>
      <c r="K82" s="50"/>
      <c r="L82" s="50"/>
      <c r="M82" s="50"/>
      <c r="N82" s="50"/>
      <c r="O82" s="50"/>
      <c r="P82" s="50"/>
    </row>
    <row r="83" spans="1:16" ht="15" customHeight="1" x14ac:dyDescent="0.2">
      <c r="A83" s="104">
        <v>44</v>
      </c>
      <c r="B83" s="105" t="str">
        <f t="shared" si="13"/>
        <v>O.K.</v>
      </c>
      <c r="C83" s="91" t="s">
        <v>2840</v>
      </c>
      <c r="D83" s="94"/>
      <c r="E83" s="50">
        <f t="shared" si="5"/>
        <v>0</v>
      </c>
      <c r="F83" s="50">
        <f t="shared" si="7"/>
        <v>0</v>
      </c>
      <c r="G83" s="50">
        <f>IF(ROUND('PR-RAS'!D856,2)&gt;ROUND('PR-RAS'!D275,2),1,0)</f>
        <v>0</v>
      </c>
      <c r="H83" s="50">
        <f>IF(ROUND('PR-RAS'!E856,2)&gt;ROUND('PR-RAS'!E275,2),1,0)</f>
        <v>0</v>
      </c>
      <c r="I83" s="50"/>
      <c r="J83" s="50"/>
      <c r="K83" s="50"/>
      <c r="L83" s="50"/>
      <c r="M83" s="50"/>
      <c r="N83" s="50"/>
      <c r="O83" s="50"/>
      <c r="P83" s="50"/>
    </row>
    <row r="84" spans="1:16" ht="15" customHeight="1" x14ac:dyDescent="0.2">
      <c r="A84" s="104">
        <v>45</v>
      </c>
      <c r="B84" s="105" t="str">
        <f t="shared" si="13"/>
        <v>O.K.</v>
      </c>
      <c r="C84" s="91" t="s">
        <v>2841</v>
      </c>
      <c r="D84" s="94"/>
      <c r="E84" s="50">
        <f t="shared" si="5"/>
        <v>0</v>
      </c>
      <c r="F84" s="50">
        <f t="shared" si="7"/>
        <v>0</v>
      </c>
      <c r="G84" s="50">
        <f>IF(ABS('PR-RAS'!D290-SUM('PR-RAS'!D857:D860))&gt;0.001,1,0)</f>
        <v>0</v>
      </c>
      <c r="H84" s="50">
        <f>IF(ABS('PR-RAS'!E290-SUM('PR-RAS'!E857:E860))&gt;0.001,1,0)</f>
        <v>0</v>
      </c>
      <c r="I84" s="50"/>
      <c r="J84" s="50"/>
      <c r="K84" s="50"/>
      <c r="L84" s="50"/>
      <c r="M84" s="50"/>
      <c r="N84" s="50"/>
      <c r="O84" s="50"/>
      <c r="P84" s="50"/>
    </row>
    <row r="85" spans="1:16" ht="15" customHeight="1" x14ac:dyDescent="0.2">
      <c r="A85" s="104">
        <v>46</v>
      </c>
      <c r="B85" s="105" t="str">
        <f t="shared" si="13"/>
        <v>O.K.</v>
      </c>
      <c r="C85" s="91" t="s">
        <v>2842</v>
      </c>
      <c r="D85" s="94"/>
      <c r="E85" s="50">
        <f t="shared" si="5"/>
        <v>0</v>
      </c>
      <c r="F85" s="50">
        <f t="shared" si="7"/>
        <v>0</v>
      </c>
      <c r="G85" s="50">
        <f>IF(ABS('PR-RAS'!D291-SUM('PR-RAS'!D861:D865))&gt;0.001,1,0)</f>
        <v>0</v>
      </c>
      <c r="H85" s="50">
        <f>IF(ABS('PR-RAS'!E291-SUM('PR-RAS'!E861:E865))&gt;0.001,1,0)</f>
        <v>0</v>
      </c>
      <c r="I85" s="50"/>
      <c r="J85" s="50"/>
      <c r="K85" s="50"/>
      <c r="L85" s="50"/>
      <c r="M85" s="50"/>
      <c r="N85" s="50"/>
      <c r="O85" s="50"/>
      <c r="P85" s="50"/>
    </row>
    <row r="86" spans="1:16" ht="15" customHeight="1" x14ac:dyDescent="0.2">
      <c r="A86" s="104">
        <v>47</v>
      </c>
      <c r="B86" s="105" t="str">
        <f t="shared" si="13"/>
        <v>O.K.</v>
      </c>
      <c r="C86" s="91" t="s">
        <v>2843</v>
      </c>
      <c r="D86" s="94"/>
      <c r="E86" s="50">
        <f t="shared" si="5"/>
        <v>0</v>
      </c>
      <c r="F86" s="50">
        <f t="shared" si="7"/>
        <v>0</v>
      </c>
      <c r="G86" s="50">
        <f>IF(ABS('PR-RAS'!D292-SUM('PR-RAS'!D866:D867))&gt;0.001,1,0)</f>
        <v>0</v>
      </c>
      <c r="H86" s="50">
        <f>IF(ABS('PR-RAS'!E292-SUM('PR-RAS'!E866:E867))&gt;0.001,1,0)</f>
        <v>0</v>
      </c>
      <c r="I86" s="50"/>
      <c r="J86" s="50"/>
      <c r="K86" s="50"/>
      <c r="L86" s="50"/>
      <c r="M86" s="50"/>
      <c r="N86" s="50"/>
      <c r="O86" s="50"/>
      <c r="P86" s="50"/>
    </row>
    <row r="87" spans="1:16" ht="15" customHeight="1" x14ac:dyDescent="0.2">
      <c r="A87" s="104">
        <v>48</v>
      </c>
      <c r="B87" s="105" t="str">
        <f t="shared" si="13"/>
        <v>O.K.</v>
      </c>
      <c r="C87" s="91" t="s">
        <v>2844</v>
      </c>
      <c r="D87" s="94"/>
      <c r="E87" s="50">
        <f t="shared" si="5"/>
        <v>0</v>
      </c>
      <c r="F87" s="50">
        <f t="shared" si="7"/>
        <v>0</v>
      </c>
      <c r="G87" s="50">
        <f>IF(ABS('PR-RAS'!D293-SUM('PR-RAS'!D868:D869))&gt;0.001,1,0)</f>
        <v>0</v>
      </c>
      <c r="H87" s="50">
        <f>IF(ABS('PR-RAS'!E293-SUM('PR-RAS'!E868:E869))&gt;0.001,1,0)</f>
        <v>0</v>
      </c>
      <c r="I87" s="50"/>
      <c r="J87" s="50"/>
      <c r="K87" s="50"/>
      <c r="L87" s="50"/>
      <c r="M87" s="50"/>
      <c r="N87" s="50"/>
      <c r="O87" s="50"/>
      <c r="P87" s="50"/>
    </row>
    <row r="88" spans="1:16" ht="15" customHeight="1" x14ac:dyDescent="0.2">
      <c r="A88" s="104">
        <v>244</v>
      </c>
      <c r="B88" s="105" t="str">
        <f t="shared" si="13"/>
        <v>O.K.</v>
      </c>
      <c r="C88" s="91" t="s">
        <v>2845</v>
      </c>
      <c r="D88" s="94"/>
      <c r="E88" s="50">
        <f t="shared" si="5"/>
        <v>0</v>
      </c>
      <c r="F88" s="50">
        <f t="shared" si="7"/>
        <v>0</v>
      </c>
      <c r="G88" s="50">
        <f>IF(ABS('PR-RAS'!D294-SUM('PR-RAS'!D870:D872))&gt;0.001,1,0)</f>
        <v>0</v>
      </c>
      <c r="H88" s="50">
        <f>IF(ABS('PR-RAS'!E294-SUM('PR-RAS'!E870:E872))&gt;0.001,1,0)</f>
        <v>0</v>
      </c>
      <c r="I88" s="50"/>
      <c r="J88" s="50"/>
      <c r="K88" s="50"/>
      <c r="L88" s="50"/>
      <c r="M88" s="50"/>
      <c r="N88" s="50"/>
      <c r="O88" s="50"/>
      <c r="P88" s="50"/>
    </row>
    <row r="89" spans="1:16" ht="15" customHeight="1" x14ac:dyDescent="0.2">
      <c r="A89" s="104">
        <v>49</v>
      </c>
      <c r="B89" s="105" t="str">
        <f t="shared" si="13"/>
        <v>O.K.</v>
      </c>
      <c r="C89" s="91" t="s">
        <v>2846</v>
      </c>
      <c r="D89" s="94"/>
      <c r="E89" s="50">
        <f t="shared" si="5"/>
        <v>0</v>
      </c>
      <c r="F89" s="50">
        <f t="shared" si="7"/>
        <v>0</v>
      </c>
      <c r="G89" s="50">
        <f>IF(ROUND('PR-RAS'!D873,2)&gt;ROUND('PR-RAS'!D438,2),1,0)</f>
        <v>0</v>
      </c>
      <c r="H89" s="50">
        <f>IF(ROUND('PR-RAS'!E873,2)&gt;ROUND('PR-RAS'!E438,2),1,0)</f>
        <v>0</v>
      </c>
      <c r="I89" s="50"/>
      <c r="J89" s="50"/>
      <c r="K89" s="50"/>
      <c r="L89" s="50"/>
      <c r="M89" s="50"/>
      <c r="N89" s="50"/>
      <c r="O89" s="50"/>
      <c r="P89" s="50"/>
    </row>
    <row r="90" spans="1:16" ht="15" customHeight="1" x14ac:dyDescent="0.2">
      <c r="A90" s="104">
        <v>50</v>
      </c>
      <c r="B90" s="105" t="str">
        <f t="shared" si="13"/>
        <v>O.K.</v>
      </c>
      <c r="C90" s="91" t="s">
        <v>2847</v>
      </c>
      <c r="D90" s="94"/>
      <c r="E90" s="50">
        <f t="shared" si="5"/>
        <v>0</v>
      </c>
      <c r="F90" s="50">
        <f t="shared" si="7"/>
        <v>0</v>
      </c>
      <c r="G90" s="50">
        <f>IF(ROUND('PR-RAS'!D874,2)&gt;ROUND('PR-RAS'!D441,2),1,0)</f>
        <v>0</v>
      </c>
      <c r="H90" s="50">
        <f>IF(ROUND('PR-RAS'!E874,2)&gt;ROUND('PR-RAS'!E441,2),1,0)</f>
        <v>0</v>
      </c>
      <c r="I90" s="50"/>
      <c r="J90" s="50"/>
      <c r="K90" s="50"/>
      <c r="L90" s="50"/>
      <c r="M90" s="50"/>
      <c r="N90" s="50"/>
      <c r="O90" s="50"/>
      <c r="P90" s="50"/>
    </row>
    <row r="91" spans="1:16" ht="15" customHeight="1" x14ac:dyDescent="0.2">
      <c r="A91" s="104">
        <v>51</v>
      </c>
      <c r="B91" s="105" t="str">
        <f t="shared" si="13"/>
        <v>O.K.</v>
      </c>
      <c r="C91" s="91" t="s">
        <v>2848</v>
      </c>
      <c r="D91" s="94"/>
      <c r="E91" s="50">
        <f t="shared" si="5"/>
        <v>0</v>
      </c>
      <c r="F91" s="50">
        <f t="shared" si="7"/>
        <v>0</v>
      </c>
      <c r="G91" s="50">
        <f>IF(ROUND('PR-RAS'!D875,2)&gt;ROUND('PR-RAS'!D442,2),1,0)</f>
        <v>0</v>
      </c>
      <c r="H91" s="50">
        <f>IF(ROUND('PR-RAS'!E875,2)&gt;ROUND('PR-RAS'!E442,2),1,0)</f>
        <v>0</v>
      </c>
      <c r="I91" s="50"/>
      <c r="J91" s="50"/>
      <c r="K91" s="50"/>
      <c r="L91" s="50"/>
      <c r="M91" s="50"/>
      <c r="N91" s="50"/>
      <c r="O91" s="50"/>
      <c r="P91" s="50"/>
    </row>
    <row r="92" spans="1:16" ht="15" customHeight="1" x14ac:dyDescent="0.2">
      <c r="A92" s="104">
        <v>52</v>
      </c>
      <c r="B92" s="105" t="str">
        <f t="shared" si="13"/>
        <v>O.K.</v>
      </c>
      <c r="C92" s="91" t="s">
        <v>2849</v>
      </c>
      <c r="D92" s="94"/>
      <c r="E92" s="50">
        <f t="shared" si="5"/>
        <v>0</v>
      </c>
      <c r="F92" s="50">
        <f t="shared" si="7"/>
        <v>0</v>
      </c>
      <c r="G92" s="50">
        <f>IF(ROUND('PR-RAS'!D876,2)&gt;ROUND('PR-RAS'!D443,2),1,0)</f>
        <v>0</v>
      </c>
      <c r="H92" s="50">
        <f>IF(ROUND('PR-RAS'!E876,2)&gt;ROUND('PR-RAS'!E443,2),1,0)</f>
        <v>0</v>
      </c>
      <c r="I92" s="50"/>
      <c r="J92" s="50"/>
      <c r="K92" s="50"/>
      <c r="L92" s="50"/>
      <c r="M92" s="50"/>
      <c r="N92" s="50"/>
      <c r="O92" s="50"/>
      <c r="P92" s="50"/>
    </row>
    <row r="93" spans="1:16" ht="15" customHeight="1" x14ac:dyDescent="0.2">
      <c r="A93" s="104">
        <v>53</v>
      </c>
      <c r="B93" s="105" t="str">
        <f t="shared" si="13"/>
        <v>O.K.</v>
      </c>
      <c r="C93" s="91" t="s">
        <v>2850</v>
      </c>
      <c r="D93" s="94"/>
      <c r="E93" s="50">
        <f t="shared" si="5"/>
        <v>0</v>
      </c>
      <c r="F93" s="50">
        <f t="shared" si="7"/>
        <v>0</v>
      </c>
      <c r="G93" s="50">
        <f>IF(ABS('PR-RAS'!D444-SUM('PR-RAS'!D877:D878))&gt;0.001,1,0)</f>
        <v>0</v>
      </c>
      <c r="H93" s="50">
        <f>IF(ABS('PR-RAS'!E444-SUM('PR-RAS'!E877:E878))&gt;0.001,1,0)</f>
        <v>0</v>
      </c>
      <c r="I93" s="50"/>
      <c r="J93" s="50"/>
      <c r="K93" s="50"/>
      <c r="L93" s="50"/>
      <c r="M93" s="50"/>
      <c r="N93" s="50"/>
      <c r="O93" s="50"/>
      <c r="P93" s="50"/>
    </row>
    <row r="94" spans="1:16" ht="15" customHeight="1" x14ac:dyDescent="0.2">
      <c r="A94" s="104">
        <v>54</v>
      </c>
      <c r="B94" s="105" t="str">
        <f t="shared" si="13"/>
        <v>O.K.</v>
      </c>
      <c r="C94" s="91" t="s">
        <v>2851</v>
      </c>
      <c r="D94" s="94"/>
      <c r="E94" s="50">
        <f t="shared" si="5"/>
        <v>0</v>
      </c>
      <c r="F94" s="50">
        <f t="shared" si="7"/>
        <v>0</v>
      </c>
      <c r="G94" s="50">
        <f>IF(ROUND('PR-RAS'!D879,2)&gt;ROUND('PR-RAS'!D446,2),1,0)</f>
        <v>0</v>
      </c>
      <c r="H94" s="50">
        <f>IF(ROUND('PR-RAS'!E879,2)&gt;ROUND('PR-RAS'!E446,2),1,0)</f>
        <v>0</v>
      </c>
      <c r="I94" s="50"/>
      <c r="J94" s="50"/>
      <c r="K94" s="50"/>
      <c r="L94" s="50"/>
      <c r="M94" s="50"/>
      <c r="N94" s="50"/>
      <c r="O94" s="50"/>
      <c r="P94" s="50"/>
    </row>
    <row r="95" spans="1:16" ht="15" customHeight="1" x14ac:dyDescent="0.2">
      <c r="A95" s="104">
        <v>55</v>
      </c>
      <c r="B95" s="105" t="str">
        <f t="shared" si="13"/>
        <v>O.K.</v>
      </c>
      <c r="C95" s="91" t="s">
        <v>2852</v>
      </c>
      <c r="D95" s="94"/>
      <c r="E95" s="50">
        <f t="shared" si="5"/>
        <v>0</v>
      </c>
      <c r="F95" s="50">
        <f t="shared" si="7"/>
        <v>0</v>
      </c>
      <c r="G95" s="50">
        <f>IF(ROUND('PR-RAS'!D880,2)&gt;ROUND('PR-RAS'!D447,2),1,0)</f>
        <v>0</v>
      </c>
      <c r="H95" s="50">
        <f>IF(ROUND('PR-RAS'!E880,2)&gt;ROUND('PR-RAS'!E447,2),1,0)</f>
        <v>0</v>
      </c>
      <c r="I95" s="50"/>
      <c r="J95" s="50"/>
      <c r="K95" s="50"/>
      <c r="L95" s="50"/>
      <c r="M95" s="50"/>
      <c r="N95" s="50"/>
      <c r="O95" s="50"/>
      <c r="P95" s="50"/>
    </row>
    <row r="96" spans="1:16" ht="15" customHeight="1" x14ac:dyDescent="0.2">
      <c r="A96" s="104">
        <v>56</v>
      </c>
      <c r="B96" s="105" t="str">
        <f t="shared" si="13"/>
        <v>O.K.</v>
      </c>
      <c r="C96" s="91" t="s">
        <v>2853</v>
      </c>
      <c r="D96" s="94"/>
      <c r="E96" s="50">
        <f t="shared" si="5"/>
        <v>0</v>
      </c>
      <c r="F96" s="50">
        <f t="shared" si="7"/>
        <v>0</v>
      </c>
      <c r="G96" s="50">
        <f>IF(ROUND('PR-RAS'!D881,2)&gt;ROUND('PR-RAS'!D448,2),1,0)</f>
        <v>0</v>
      </c>
      <c r="H96" s="50">
        <f>IF(ROUND('PR-RAS'!E881,2)&gt;ROUND('PR-RAS'!E448,2),1,0)</f>
        <v>0</v>
      </c>
      <c r="I96" s="50"/>
      <c r="J96" s="50"/>
      <c r="K96" s="50"/>
      <c r="L96" s="50"/>
      <c r="M96" s="50"/>
      <c r="N96" s="50"/>
      <c r="O96" s="50"/>
      <c r="P96" s="50"/>
    </row>
    <row r="97" spans="1:16" ht="15" customHeight="1" x14ac:dyDescent="0.2">
      <c r="A97" s="104">
        <v>57</v>
      </c>
      <c r="B97" s="105" t="str">
        <f t="shared" si="13"/>
        <v>O.K.</v>
      </c>
      <c r="C97" s="91" t="s">
        <v>2854</v>
      </c>
      <c r="D97" s="94"/>
      <c r="E97" s="50">
        <f t="shared" si="5"/>
        <v>0</v>
      </c>
      <c r="F97" s="50">
        <f t="shared" si="7"/>
        <v>0</v>
      </c>
      <c r="G97" s="50">
        <f>IF(ABS('PR-RAS'!D453-SUM('PR-RAS'!D882:D883))&gt;0.001,1,0)</f>
        <v>0</v>
      </c>
      <c r="H97" s="50">
        <f>IF(ABS('PR-RAS'!E453-SUM('PR-RAS'!E882:E883))&gt;0.001,1,0)</f>
        <v>0</v>
      </c>
      <c r="I97" s="50"/>
      <c r="J97" s="50"/>
      <c r="K97" s="50"/>
      <c r="L97" s="50"/>
      <c r="M97" s="50"/>
      <c r="N97" s="50"/>
      <c r="O97" s="50"/>
      <c r="P97" s="50"/>
    </row>
    <row r="98" spans="1:16" ht="15" customHeight="1" x14ac:dyDescent="0.2">
      <c r="A98" s="104">
        <v>58</v>
      </c>
      <c r="B98" s="105" t="str">
        <f t="shared" si="13"/>
        <v>O.K.</v>
      </c>
      <c r="C98" s="91" t="s">
        <v>2855</v>
      </c>
      <c r="D98" s="94"/>
      <c r="E98" s="50">
        <f t="shared" ref="E98:E161" si="14">MAX(G98:K98)</f>
        <v>0</v>
      </c>
      <c r="F98" s="50">
        <f t="shared" si="7"/>
        <v>0</v>
      </c>
      <c r="G98" s="50">
        <f>IF(ABS('PR-RAS'!D454-SUM('PR-RAS'!D884:D885))&gt;0.001,1,0)</f>
        <v>0</v>
      </c>
      <c r="H98" s="50">
        <f>IF(ABS('PR-RAS'!E454-SUM('PR-RAS'!E884:E885))&gt;0.001,1,0)</f>
        <v>0</v>
      </c>
      <c r="I98" s="50"/>
      <c r="J98" s="50"/>
      <c r="K98" s="50"/>
      <c r="L98" s="50"/>
      <c r="M98" s="50"/>
      <c r="N98" s="50"/>
      <c r="O98" s="50"/>
      <c r="P98" s="50"/>
    </row>
    <row r="99" spans="1:16" ht="15" customHeight="1" x14ac:dyDescent="0.2">
      <c r="A99" s="104">
        <v>59</v>
      </c>
      <c r="B99" s="105" t="str">
        <f t="shared" si="13"/>
        <v>O.K.</v>
      </c>
      <c r="C99" s="91" t="s">
        <v>2856</v>
      </c>
      <c r="D99" s="94"/>
      <c r="E99" s="50">
        <f t="shared" si="14"/>
        <v>0</v>
      </c>
      <c r="F99" s="50">
        <f t="shared" ref="F99:F162" si="15">MAX(L99:O99)</f>
        <v>0</v>
      </c>
      <c r="G99" s="50">
        <f>IF(ABS('PR-RAS'!D458-SUM('PR-RAS'!D886:D887))&gt;0.001,1,0)</f>
        <v>0</v>
      </c>
      <c r="H99" s="50">
        <f>IF(ABS('PR-RAS'!E458-SUM('PR-RAS'!E886:E887))&gt;0.001,1,0)</f>
        <v>0</v>
      </c>
      <c r="I99" s="50"/>
      <c r="J99" s="50"/>
      <c r="K99" s="50"/>
      <c r="L99" s="50"/>
      <c r="M99" s="50"/>
      <c r="N99" s="50"/>
      <c r="O99" s="50"/>
      <c r="P99" s="50"/>
    </row>
    <row r="100" spans="1:16" ht="15" customHeight="1" x14ac:dyDescent="0.2">
      <c r="A100" s="104">
        <v>60</v>
      </c>
      <c r="B100" s="105" t="str">
        <f t="shared" si="13"/>
        <v>O.K.</v>
      </c>
      <c r="C100" s="91" t="s">
        <v>2857</v>
      </c>
      <c r="D100" s="94"/>
      <c r="E100" s="50">
        <f t="shared" si="14"/>
        <v>0</v>
      </c>
      <c r="F100" s="50">
        <f t="shared" si="15"/>
        <v>0</v>
      </c>
      <c r="G100" s="50">
        <f>IF(ABS('PR-RAS'!D459-SUM('PR-RAS'!D888:D889))&gt;0.001,1,0)</f>
        <v>0</v>
      </c>
      <c r="H100" s="50">
        <f>IF(ABS('PR-RAS'!E459-SUM('PR-RAS'!E888:E889))&gt;0.001,1,0)</f>
        <v>0</v>
      </c>
      <c r="I100" s="50"/>
      <c r="J100" s="50"/>
      <c r="K100" s="50"/>
      <c r="L100" s="50"/>
      <c r="M100" s="50"/>
      <c r="N100" s="50"/>
      <c r="O100" s="50"/>
      <c r="P100" s="50"/>
    </row>
    <row r="101" spans="1:16" ht="15" customHeight="1" x14ac:dyDescent="0.2">
      <c r="A101" s="104">
        <v>61</v>
      </c>
      <c r="B101" s="105" t="str">
        <f t="shared" si="13"/>
        <v>O.K.</v>
      </c>
      <c r="C101" s="91" t="s">
        <v>2858</v>
      </c>
      <c r="D101" s="94"/>
      <c r="E101" s="50">
        <f t="shared" si="14"/>
        <v>0</v>
      </c>
      <c r="F101" s="50">
        <f t="shared" si="15"/>
        <v>0</v>
      </c>
      <c r="G101" s="50">
        <f>IF(ABS('PR-RAS'!D460-SUM('PR-RAS'!D890:D891))&gt;0.001,1,0)</f>
        <v>0</v>
      </c>
      <c r="H101" s="50">
        <f>IF(ABS('PR-RAS'!E460-SUM('PR-RAS'!E890:E891))&gt;0.001,1,0)</f>
        <v>0</v>
      </c>
      <c r="I101" s="50"/>
      <c r="J101" s="50"/>
      <c r="K101" s="50"/>
      <c r="L101" s="50"/>
      <c r="M101" s="50"/>
      <c r="N101" s="50"/>
      <c r="O101" s="50"/>
      <c r="P101" s="50"/>
    </row>
    <row r="102" spans="1:16" ht="15" customHeight="1" x14ac:dyDescent="0.2">
      <c r="A102" s="104">
        <v>62</v>
      </c>
      <c r="B102" s="105" t="str">
        <f t="shared" si="13"/>
        <v>O.K.</v>
      </c>
      <c r="C102" s="91" t="s">
        <v>2859</v>
      </c>
      <c r="D102" s="94"/>
      <c r="E102" s="50">
        <f t="shared" si="14"/>
        <v>0</v>
      </c>
      <c r="F102" s="50">
        <f t="shared" si="15"/>
        <v>0</v>
      </c>
      <c r="G102" s="50">
        <f>IF(ABS('PR-RAS'!D461-SUM('PR-RAS'!D892:D893))&gt;0.001,1,0)</f>
        <v>0</v>
      </c>
      <c r="H102" s="50">
        <f>IF(ABS('PR-RAS'!E461-SUM('PR-RAS'!E892:E893))&gt;0.001,1,0)</f>
        <v>0</v>
      </c>
      <c r="I102" s="50"/>
      <c r="J102" s="50"/>
      <c r="K102" s="50"/>
      <c r="L102" s="50"/>
      <c r="M102" s="50"/>
      <c r="N102" s="50"/>
      <c r="O102" s="50"/>
      <c r="P102" s="50"/>
    </row>
    <row r="103" spans="1:16" ht="15" customHeight="1" x14ac:dyDescent="0.2">
      <c r="A103" s="104">
        <v>63</v>
      </c>
      <c r="B103" s="105" t="str">
        <f t="shared" si="13"/>
        <v>O.K.</v>
      </c>
      <c r="C103" s="91" t="s">
        <v>2860</v>
      </c>
      <c r="D103" s="94"/>
      <c r="E103" s="50">
        <f t="shared" si="14"/>
        <v>0</v>
      </c>
      <c r="F103" s="50">
        <f t="shared" si="15"/>
        <v>0</v>
      </c>
      <c r="G103" s="50">
        <f>IF(ABS('PR-RAS'!D462-SUM('PR-RAS'!D894:D895))&gt;0.001,1,0)</f>
        <v>0</v>
      </c>
      <c r="H103" s="50">
        <f>IF(ABS('PR-RAS'!E462-SUM('PR-RAS'!E894:E895))&gt;0.001,1,0)</f>
        <v>0</v>
      </c>
      <c r="I103" s="50"/>
      <c r="J103" s="50"/>
      <c r="K103" s="50"/>
      <c r="L103" s="50"/>
      <c r="M103" s="50"/>
      <c r="N103" s="50"/>
      <c r="O103" s="50"/>
      <c r="P103" s="50"/>
    </row>
    <row r="104" spans="1:16" ht="15" customHeight="1" x14ac:dyDescent="0.2">
      <c r="A104" s="104">
        <v>64</v>
      </c>
      <c r="B104" s="105" t="str">
        <f t="shared" si="13"/>
        <v>O.K.</v>
      </c>
      <c r="C104" s="91" t="s">
        <v>2861</v>
      </c>
      <c r="D104" s="94"/>
      <c r="E104" s="50">
        <f t="shared" si="14"/>
        <v>0</v>
      </c>
      <c r="F104" s="50">
        <f t="shared" si="15"/>
        <v>0</v>
      </c>
      <c r="G104" s="50">
        <f>IF(ABS('PR-RAS'!D463-SUM('PR-RAS'!D896:D897))&gt;0.001,1,0)</f>
        <v>0</v>
      </c>
      <c r="H104" s="50">
        <f>IF(ABS('PR-RAS'!E463-SUM('PR-RAS'!E896:E897))&gt;0.001,1,0)</f>
        <v>0</v>
      </c>
      <c r="I104" s="50"/>
      <c r="J104" s="50"/>
      <c r="K104" s="50"/>
      <c r="L104" s="50"/>
      <c r="M104" s="50"/>
      <c r="N104" s="50"/>
      <c r="O104" s="50"/>
      <c r="P104" s="50"/>
    </row>
    <row r="105" spans="1:16" ht="15" customHeight="1" x14ac:dyDescent="0.2">
      <c r="A105" s="104">
        <v>65</v>
      </c>
      <c r="B105" s="105" t="str">
        <f t="shared" si="13"/>
        <v>O.K.</v>
      </c>
      <c r="C105" s="91" t="s">
        <v>2862</v>
      </c>
      <c r="D105" s="94"/>
      <c r="E105" s="50">
        <f t="shared" si="14"/>
        <v>0</v>
      </c>
      <c r="F105" s="50">
        <f t="shared" si="15"/>
        <v>0</v>
      </c>
      <c r="G105" s="50">
        <f>IF(ABS('PR-RAS'!D464-SUM('PR-RAS'!D898:D899))&gt;0.001,1,0)</f>
        <v>0</v>
      </c>
      <c r="H105" s="50">
        <f>IF(ABS('PR-RAS'!E464-SUM('PR-RAS'!E898:E899))&gt;0.001,1,0)</f>
        <v>0</v>
      </c>
      <c r="I105" s="50"/>
      <c r="J105" s="50"/>
      <c r="K105" s="50"/>
      <c r="L105" s="50"/>
      <c r="M105" s="50"/>
      <c r="N105" s="50"/>
      <c r="O105" s="50"/>
      <c r="P105" s="50"/>
    </row>
    <row r="106" spans="1:16" ht="15" customHeight="1" x14ac:dyDescent="0.2">
      <c r="A106" s="104">
        <v>66</v>
      </c>
      <c r="B106" s="105" t="str">
        <f t="shared" si="13"/>
        <v>O.K.</v>
      </c>
      <c r="C106" s="91" t="s">
        <v>2863</v>
      </c>
      <c r="D106" s="94"/>
      <c r="E106" s="50">
        <f t="shared" si="14"/>
        <v>0</v>
      </c>
      <c r="F106" s="50">
        <f t="shared" si="15"/>
        <v>0</v>
      </c>
      <c r="G106" s="50">
        <f>IF(ROUND('PR-RAS'!D900,2)&gt;ROUND('PR-RAS'!D477,2),1,0)</f>
        <v>0</v>
      </c>
      <c r="H106" s="50">
        <f>IF(ROUND('PR-RAS'!E900,2)&gt;ROUND('PR-RAS'!E477,2),1,0)</f>
        <v>0</v>
      </c>
      <c r="I106" s="50"/>
      <c r="J106" s="50"/>
      <c r="K106" s="50"/>
      <c r="L106" s="50"/>
      <c r="M106" s="50"/>
      <c r="N106" s="50"/>
      <c r="O106" s="50"/>
      <c r="P106" s="50"/>
    </row>
    <row r="107" spans="1:16" ht="15" customHeight="1" x14ac:dyDescent="0.2">
      <c r="A107" s="104">
        <v>67</v>
      </c>
      <c r="B107" s="105" t="str">
        <f t="shared" si="13"/>
        <v>O.K.</v>
      </c>
      <c r="C107" s="91" t="s">
        <v>2864</v>
      </c>
      <c r="D107" s="94"/>
      <c r="E107" s="50">
        <f t="shared" si="14"/>
        <v>0</v>
      </c>
      <c r="F107" s="50">
        <f t="shared" si="15"/>
        <v>0</v>
      </c>
      <c r="G107" s="50">
        <f>IF(ROUND('PR-RAS'!D901,2)&gt;ROUND('PR-RAS'!D493,2),1,0)</f>
        <v>0</v>
      </c>
      <c r="H107" s="50">
        <f>IF(ROUND('PR-RAS'!E901,2)&gt;ROUND('PR-RAS'!E493,2),1,0)</f>
        <v>0</v>
      </c>
      <c r="I107" s="50"/>
      <c r="J107" s="50"/>
      <c r="K107" s="50"/>
      <c r="L107" s="50"/>
      <c r="M107" s="50"/>
      <c r="N107" s="50"/>
      <c r="O107" s="50"/>
      <c r="P107" s="50"/>
    </row>
    <row r="108" spans="1:16" ht="15" customHeight="1" x14ac:dyDescent="0.2">
      <c r="A108" s="104">
        <v>68</v>
      </c>
      <c r="B108" s="105" t="str">
        <f t="shared" ref="B108:B176" si="16">IF(E108=1,"Pogreška",IF(F108=1,"Provjera","O.K."))</f>
        <v>O.K.</v>
      </c>
      <c r="C108" s="91" t="s">
        <v>2865</v>
      </c>
      <c r="D108" s="94"/>
      <c r="E108" s="50">
        <f t="shared" si="14"/>
        <v>0</v>
      </c>
      <c r="F108" s="50">
        <f t="shared" si="15"/>
        <v>0</v>
      </c>
      <c r="G108" s="50">
        <f>IF(ROUND('PR-RAS'!D902,2)&gt;ROUND('PR-RAS'!D494,2),1,0)</f>
        <v>0</v>
      </c>
      <c r="H108" s="50">
        <f>IF(ROUND('PR-RAS'!E902,2)&gt;ROUND('PR-RAS'!E494,2),1,0)</f>
        <v>0</v>
      </c>
      <c r="I108" s="50"/>
      <c r="J108" s="50"/>
      <c r="K108" s="50"/>
      <c r="L108" s="50"/>
      <c r="M108" s="50"/>
      <c r="N108" s="50"/>
      <c r="O108" s="50"/>
      <c r="P108" s="50"/>
    </row>
    <row r="109" spans="1:16" ht="15" customHeight="1" x14ac:dyDescent="0.2">
      <c r="A109" s="104">
        <v>69</v>
      </c>
      <c r="B109" s="105" t="str">
        <f t="shared" si="16"/>
        <v>O.K.</v>
      </c>
      <c r="C109" s="91" t="s">
        <v>2866</v>
      </c>
      <c r="D109" s="94"/>
      <c r="E109" s="50">
        <f t="shared" si="14"/>
        <v>0</v>
      </c>
      <c r="F109" s="50">
        <f t="shared" si="15"/>
        <v>0</v>
      </c>
      <c r="G109" s="50">
        <f>IF(ROUND('PR-RAS'!D903,2)&gt;ROUND('PR-RAS'!D495,2),1,0)</f>
        <v>0</v>
      </c>
      <c r="H109" s="50">
        <f>IF(ROUND('PR-RAS'!E903,2)&gt;ROUND('PR-RAS'!E495,2),1,0)</f>
        <v>0</v>
      </c>
      <c r="I109" s="50"/>
      <c r="J109" s="50"/>
      <c r="K109" s="50"/>
      <c r="L109" s="50"/>
      <c r="M109" s="50"/>
      <c r="N109" s="50"/>
      <c r="O109" s="50"/>
      <c r="P109" s="50"/>
    </row>
    <row r="110" spans="1:16" ht="15" customHeight="1" x14ac:dyDescent="0.2">
      <c r="A110" s="104">
        <v>70</v>
      </c>
      <c r="B110" s="105" t="str">
        <f t="shared" si="16"/>
        <v>O.K.</v>
      </c>
      <c r="C110" s="91" t="s">
        <v>2867</v>
      </c>
      <c r="D110" s="94"/>
      <c r="E110" s="50">
        <f t="shared" si="14"/>
        <v>0</v>
      </c>
      <c r="F110" s="50">
        <f t="shared" si="15"/>
        <v>0</v>
      </c>
      <c r="G110" s="50">
        <f>IF(ROUND('PR-RAS'!D904,2)&gt;ROUND('PR-RAS'!D496,2),1,0)</f>
        <v>0</v>
      </c>
      <c r="H110" s="50">
        <f>IF(ROUND('PR-RAS'!E904,2)&gt;ROUND('PR-RAS'!E496,2),1,0)</f>
        <v>0</v>
      </c>
      <c r="I110" s="50"/>
      <c r="J110" s="50"/>
      <c r="K110" s="50"/>
      <c r="L110" s="50"/>
      <c r="M110" s="50"/>
      <c r="N110" s="50"/>
      <c r="O110" s="50"/>
      <c r="P110" s="50"/>
    </row>
    <row r="111" spans="1:16" ht="15" customHeight="1" x14ac:dyDescent="0.2">
      <c r="A111" s="104">
        <v>71</v>
      </c>
      <c r="B111" s="105" t="str">
        <f t="shared" si="16"/>
        <v>O.K.</v>
      </c>
      <c r="C111" s="91" t="s">
        <v>2868</v>
      </c>
      <c r="D111" s="94"/>
      <c r="E111" s="50">
        <f t="shared" si="14"/>
        <v>0</v>
      </c>
      <c r="F111" s="50">
        <f t="shared" si="15"/>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
      <c r="A112" s="104">
        <v>72</v>
      </c>
      <c r="B112" s="105" t="str">
        <f t="shared" si="16"/>
        <v>O.K.</v>
      </c>
      <c r="C112" s="91" t="s">
        <v>2869</v>
      </c>
      <c r="D112" s="94"/>
      <c r="E112" s="50">
        <f t="shared" si="14"/>
        <v>0</v>
      </c>
      <c r="F112" s="50">
        <f t="shared" si="15"/>
        <v>0</v>
      </c>
      <c r="G112" s="50">
        <f>IF(ROUND('PR-RAS'!D908,2)&gt;ROUND('PR-RAS'!D499,2),1,0)</f>
        <v>0</v>
      </c>
      <c r="H112" s="50">
        <f>IF(ROUND('PR-RAS'!E908,2)&gt;ROUND('PR-RAS'!E499,2),1,0)</f>
        <v>0</v>
      </c>
      <c r="I112" s="50"/>
      <c r="J112" s="50"/>
      <c r="K112" s="50"/>
      <c r="L112" s="50"/>
      <c r="M112" s="50"/>
      <c r="N112" s="50"/>
      <c r="O112" s="50"/>
      <c r="P112" s="50"/>
    </row>
    <row r="113" spans="1:16" ht="15" customHeight="1" x14ac:dyDescent="0.2">
      <c r="A113" s="104">
        <v>73</v>
      </c>
      <c r="B113" s="105" t="str">
        <f t="shared" si="16"/>
        <v>O.K.</v>
      </c>
      <c r="C113" s="91" t="s">
        <v>2870</v>
      </c>
      <c r="D113" s="94"/>
      <c r="E113" s="50">
        <f t="shared" si="14"/>
        <v>0</v>
      </c>
      <c r="F113" s="50">
        <f t="shared" si="15"/>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
      <c r="A114" s="104">
        <v>74</v>
      </c>
      <c r="B114" s="105" t="str">
        <f t="shared" si="16"/>
        <v>O.K.</v>
      </c>
      <c r="C114" s="91" t="s">
        <v>2871</v>
      </c>
      <c r="D114" s="94"/>
      <c r="E114" s="50">
        <f t="shared" si="14"/>
        <v>0</v>
      </c>
      <c r="F114" s="50">
        <f t="shared" si="15"/>
        <v>0</v>
      </c>
      <c r="G114" s="50">
        <f>IF(ROUND('PR-RAS'!D911,2)&gt;ROUND('PR-RAS'!D501,2),1,0)</f>
        <v>0</v>
      </c>
      <c r="H114" s="50">
        <f>IF(ROUND('PR-RAS'!E911,2)&gt;ROUND('PR-RAS'!E501,2),1,0)</f>
        <v>0</v>
      </c>
      <c r="I114" s="50"/>
      <c r="J114" s="50"/>
      <c r="K114" s="50"/>
      <c r="L114" s="50"/>
      <c r="M114" s="50"/>
      <c r="N114" s="50"/>
      <c r="O114" s="50"/>
      <c r="P114" s="50"/>
    </row>
    <row r="115" spans="1:16" ht="15" customHeight="1" x14ac:dyDescent="0.2">
      <c r="A115" s="104">
        <v>75</v>
      </c>
      <c r="B115" s="105" t="str">
        <f t="shared" si="16"/>
        <v>O.K.</v>
      </c>
      <c r="C115" s="91" t="s">
        <v>2872</v>
      </c>
      <c r="D115" s="94"/>
      <c r="E115" s="50">
        <f t="shared" si="14"/>
        <v>0</v>
      </c>
      <c r="F115" s="50">
        <f t="shared" si="15"/>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
      <c r="A116" s="104">
        <v>76</v>
      </c>
      <c r="B116" s="105" t="str">
        <f t="shared" si="16"/>
        <v>O.K.</v>
      </c>
      <c r="C116" s="91" t="s">
        <v>2873</v>
      </c>
      <c r="D116" s="94"/>
      <c r="E116" s="50">
        <f t="shared" si="14"/>
        <v>0</v>
      </c>
      <c r="F116" s="50">
        <f t="shared" si="15"/>
        <v>0</v>
      </c>
      <c r="G116" s="50">
        <f>IF(ROUND('PR-RAS'!D915,2)&gt;ROUND('PR-RAS'!D504,2),1,0)</f>
        <v>0</v>
      </c>
      <c r="H116" s="50">
        <f>IF(ROUND('PR-RAS'!E915,2)&gt;ROUND('PR-RAS'!E504,2),1,0)</f>
        <v>0</v>
      </c>
      <c r="I116" s="50"/>
      <c r="J116" s="50"/>
      <c r="K116" s="50"/>
      <c r="L116" s="50"/>
      <c r="M116" s="50"/>
      <c r="N116" s="50"/>
      <c r="O116" s="50"/>
      <c r="P116" s="50"/>
    </row>
    <row r="117" spans="1:16" ht="15" customHeight="1" x14ac:dyDescent="0.2">
      <c r="A117" s="104">
        <v>77</v>
      </c>
      <c r="B117" s="105" t="str">
        <f t="shared" si="16"/>
        <v>O.K.</v>
      </c>
      <c r="C117" s="91" t="s">
        <v>2874</v>
      </c>
      <c r="D117" s="94"/>
      <c r="E117" s="50">
        <f t="shared" si="14"/>
        <v>0</v>
      </c>
      <c r="F117" s="50">
        <f t="shared" si="15"/>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
      <c r="A118" s="104">
        <v>78</v>
      </c>
      <c r="B118" s="105" t="str">
        <f t="shared" si="16"/>
        <v>O.K.</v>
      </c>
      <c r="C118" s="91" t="s">
        <v>2875</v>
      </c>
      <c r="D118" s="94"/>
      <c r="E118" s="50">
        <f t="shared" si="14"/>
        <v>0</v>
      </c>
      <c r="F118" s="50">
        <f t="shared" si="15"/>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
      <c r="A119" s="104">
        <v>79</v>
      </c>
      <c r="B119" s="105" t="str">
        <f t="shared" si="16"/>
        <v>O.K.</v>
      </c>
      <c r="C119" s="91" t="s">
        <v>2876</v>
      </c>
      <c r="D119" s="94"/>
      <c r="E119" s="50">
        <f t="shared" si="14"/>
        <v>0</v>
      </c>
      <c r="F119" s="50">
        <f t="shared" si="15"/>
        <v>0</v>
      </c>
      <c r="G119" s="50">
        <f>IF(ROUND('PR-RAS'!D921,2)&gt;ROUND('PR-RAS'!D507,2),1,0)</f>
        <v>0</v>
      </c>
      <c r="H119" s="50">
        <f>IF(ROUND('PR-RAS'!E921,2)&gt;ROUND('PR-RAS'!E507,2),1,0)</f>
        <v>0</v>
      </c>
      <c r="I119" s="50"/>
      <c r="J119" s="50"/>
      <c r="K119" s="50"/>
      <c r="L119" s="50"/>
      <c r="M119" s="50"/>
      <c r="N119" s="50"/>
      <c r="O119" s="50"/>
      <c r="P119" s="50"/>
    </row>
    <row r="120" spans="1:16" ht="15" customHeight="1" x14ac:dyDescent="0.2">
      <c r="A120" s="104">
        <v>80</v>
      </c>
      <c r="B120" s="105" t="str">
        <f t="shared" si="16"/>
        <v>O.K.</v>
      </c>
      <c r="C120" s="91" t="s">
        <v>2877</v>
      </c>
      <c r="D120" s="94"/>
      <c r="E120" s="50">
        <f t="shared" si="14"/>
        <v>0</v>
      </c>
      <c r="F120" s="50">
        <f t="shared" si="15"/>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
      <c r="A121" s="104">
        <v>81</v>
      </c>
      <c r="B121" s="105" t="str">
        <f t="shared" si="16"/>
        <v>O.K.</v>
      </c>
      <c r="C121" s="91" t="s">
        <v>2878</v>
      </c>
      <c r="D121" s="94"/>
      <c r="E121" s="50">
        <f t="shared" si="14"/>
        <v>0</v>
      </c>
      <c r="F121" s="50">
        <f t="shared" si="15"/>
        <v>0</v>
      </c>
      <c r="G121" s="50">
        <f>IF(ROUND('PR-RAS'!D924,2)&gt;ROUND('PR-RAS'!D510,2),1,0)</f>
        <v>0</v>
      </c>
      <c r="H121" s="50">
        <f>IF(ROUND('PR-RAS'!E924,2)&gt;ROUND('PR-RAS'!E510,2),1,0)</f>
        <v>0</v>
      </c>
      <c r="I121" s="50"/>
      <c r="J121" s="50"/>
      <c r="K121" s="50"/>
      <c r="L121" s="50"/>
      <c r="M121" s="50"/>
      <c r="N121" s="50"/>
      <c r="O121" s="50"/>
      <c r="P121" s="50"/>
    </row>
    <row r="122" spans="1:16" ht="15" customHeight="1" x14ac:dyDescent="0.2">
      <c r="A122" s="104">
        <v>82</v>
      </c>
      <c r="B122" s="105" t="str">
        <f t="shared" si="16"/>
        <v>O.K.</v>
      </c>
      <c r="C122" s="91" t="s">
        <v>2879</v>
      </c>
      <c r="D122" s="94"/>
      <c r="E122" s="50">
        <f t="shared" si="14"/>
        <v>0</v>
      </c>
      <c r="F122" s="50">
        <f t="shared" si="15"/>
        <v>0</v>
      </c>
      <c r="G122" s="50">
        <f>IF(ROUND('PR-RAS'!D925,2)&gt;ROUND('PR-RAS'!D511,2),1,0)</f>
        <v>0</v>
      </c>
      <c r="H122" s="50">
        <f>IF(ROUND('PR-RAS'!E925,2)&gt;ROUND('PR-RAS'!E511,2),1,0)</f>
        <v>0</v>
      </c>
      <c r="I122" s="50"/>
      <c r="J122" s="50"/>
      <c r="K122" s="50"/>
      <c r="L122" s="50"/>
      <c r="M122" s="50"/>
      <c r="N122" s="50"/>
      <c r="O122" s="50"/>
      <c r="P122" s="50"/>
    </row>
    <row r="123" spans="1:16" ht="15" customHeight="1" x14ac:dyDescent="0.2">
      <c r="A123" s="104">
        <v>83</v>
      </c>
      <c r="B123" s="105" t="str">
        <f t="shared" si="16"/>
        <v>O.K.</v>
      </c>
      <c r="C123" s="91" t="s">
        <v>2880</v>
      </c>
      <c r="D123" s="94"/>
      <c r="E123" s="50">
        <f t="shared" si="14"/>
        <v>0</v>
      </c>
      <c r="F123" s="50">
        <f t="shared" si="15"/>
        <v>0</v>
      </c>
      <c r="G123" s="50">
        <f>IF(ROUND('PR-RAS'!D926,2)&gt;ROUND('PR-RAS'!D512,2),1,0)</f>
        <v>0</v>
      </c>
      <c r="H123" s="50">
        <f>IF(ROUND('PR-RAS'!E926,2)&gt;ROUND('PR-RAS'!E512,2),1,0)</f>
        <v>0</v>
      </c>
      <c r="I123" s="50"/>
      <c r="J123" s="50"/>
      <c r="K123" s="50"/>
      <c r="L123" s="50"/>
      <c r="M123" s="50"/>
      <c r="N123" s="50"/>
      <c r="O123" s="50"/>
      <c r="P123" s="50"/>
    </row>
    <row r="124" spans="1:16" ht="15" customHeight="1" x14ac:dyDescent="0.2">
      <c r="A124" s="104">
        <v>84</v>
      </c>
      <c r="B124" s="105" t="str">
        <f t="shared" si="16"/>
        <v>O.K.</v>
      </c>
      <c r="C124" s="91" t="s">
        <v>2881</v>
      </c>
      <c r="D124" s="94"/>
      <c r="E124" s="50">
        <f t="shared" si="14"/>
        <v>0</v>
      </c>
      <c r="F124" s="50">
        <f t="shared" si="15"/>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
      <c r="A125" s="104">
        <v>85</v>
      </c>
      <c r="B125" s="105" t="str">
        <f t="shared" si="16"/>
        <v>O.K.</v>
      </c>
      <c r="C125" s="91" t="s">
        <v>2882</v>
      </c>
      <c r="D125" s="94"/>
      <c r="E125" s="50">
        <f t="shared" si="14"/>
        <v>0</v>
      </c>
      <c r="F125" s="50">
        <f t="shared" si="15"/>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
      <c r="A126" s="104">
        <v>86</v>
      </c>
      <c r="B126" s="105" t="str">
        <f t="shared" si="16"/>
        <v>O.K.</v>
      </c>
      <c r="C126" s="91" t="s">
        <v>2883</v>
      </c>
      <c r="D126" s="94"/>
      <c r="E126" s="50">
        <f t="shared" si="14"/>
        <v>0</v>
      </c>
      <c r="F126" s="50">
        <f t="shared" si="15"/>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
      <c r="A127" s="104">
        <v>87</v>
      </c>
      <c r="B127" s="105" t="str">
        <f t="shared" si="16"/>
        <v>O.K.</v>
      </c>
      <c r="C127" s="91" t="s">
        <v>2884</v>
      </c>
      <c r="D127" s="94"/>
      <c r="E127" s="50">
        <f t="shared" si="14"/>
        <v>0</v>
      </c>
      <c r="F127" s="50">
        <f t="shared" si="15"/>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
      <c r="A128" s="104">
        <v>88</v>
      </c>
      <c r="B128" s="105" t="str">
        <f t="shared" si="16"/>
        <v>O.K.</v>
      </c>
      <c r="C128" s="91" t="s">
        <v>2885</v>
      </c>
      <c r="D128" s="94"/>
      <c r="E128" s="50">
        <f t="shared" si="14"/>
        <v>0</v>
      </c>
      <c r="F128" s="50">
        <f t="shared" si="15"/>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
      <c r="A129" s="104">
        <v>89</v>
      </c>
      <c r="B129" s="105" t="str">
        <f t="shared" si="16"/>
        <v>O.K.</v>
      </c>
      <c r="C129" s="91" t="s">
        <v>2886</v>
      </c>
      <c r="D129" s="94"/>
      <c r="E129" s="50">
        <f t="shared" si="14"/>
        <v>0</v>
      </c>
      <c r="F129" s="50">
        <f t="shared" si="15"/>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
      <c r="A130" s="104">
        <v>90</v>
      </c>
      <c r="B130" s="105" t="str">
        <f t="shared" si="16"/>
        <v>O.K.</v>
      </c>
      <c r="C130" s="91" t="s">
        <v>2887</v>
      </c>
      <c r="D130" s="94"/>
      <c r="E130" s="50">
        <f t="shared" si="14"/>
        <v>0</v>
      </c>
      <c r="F130" s="50">
        <f t="shared" si="15"/>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
      <c r="A131" s="104">
        <v>91</v>
      </c>
      <c r="B131" s="105" t="str">
        <f t="shared" si="16"/>
        <v>O.K.</v>
      </c>
      <c r="C131" s="91" t="s">
        <v>2888</v>
      </c>
      <c r="D131" s="94"/>
      <c r="E131" s="50">
        <f t="shared" si="14"/>
        <v>0</v>
      </c>
      <c r="F131" s="50">
        <f t="shared" si="15"/>
        <v>0</v>
      </c>
      <c r="G131" s="50">
        <f>IF(ROUND('PR-RAS'!D941,2)&gt;ROUND('PR-RAS'!D533,2),1,0)</f>
        <v>0</v>
      </c>
      <c r="H131" s="50">
        <f>IF(ROUND('PR-RAS'!E941,2)&gt;ROUND('PR-RAS'!E533,2),1,0)</f>
        <v>0</v>
      </c>
      <c r="I131" s="50"/>
      <c r="J131" s="50"/>
      <c r="K131" s="50"/>
      <c r="L131" s="50"/>
      <c r="M131" s="50"/>
      <c r="N131" s="50"/>
      <c r="O131" s="50"/>
      <c r="P131" s="50"/>
    </row>
    <row r="132" spans="1:16" ht="15" customHeight="1" x14ac:dyDescent="0.2">
      <c r="A132" s="104">
        <v>92</v>
      </c>
      <c r="B132" s="105" t="str">
        <f t="shared" si="16"/>
        <v>O.K.</v>
      </c>
      <c r="C132" s="91" t="s">
        <v>2889</v>
      </c>
      <c r="D132" s="94"/>
      <c r="E132" s="50">
        <f t="shared" si="14"/>
        <v>0</v>
      </c>
      <c r="F132" s="50">
        <f t="shared" si="15"/>
        <v>0</v>
      </c>
      <c r="G132" s="50">
        <f>IF(ROUND('PR-RAS'!D942,2)&gt;ROUND('PR-RAS'!D543,2),1,0)</f>
        <v>0</v>
      </c>
      <c r="H132" s="50">
        <f>IF(ROUND('PR-RAS'!E942,2)&gt;ROUND('PR-RAS'!E543,2),1,0)</f>
        <v>0</v>
      </c>
      <c r="I132" s="50"/>
      <c r="J132" s="50"/>
      <c r="K132" s="50"/>
      <c r="L132" s="50"/>
      <c r="M132" s="50"/>
      <c r="N132" s="50"/>
      <c r="O132" s="50"/>
      <c r="P132" s="50"/>
    </row>
    <row r="133" spans="1:16" ht="15" customHeight="1" x14ac:dyDescent="0.2">
      <c r="A133" s="104">
        <v>93</v>
      </c>
      <c r="B133" s="105" t="str">
        <f t="shared" si="16"/>
        <v>O.K.</v>
      </c>
      <c r="C133" s="91" t="s">
        <v>2890</v>
      </c>
      <c r="D133" s="94"/>
      <c r="E133" s="50">
        <f t="shared" si="14"/>
        <v>0</v>
      </c>
      <c r="F133" s="50">
        <f t="shared" si="15"/>
        <v>0</v>
      </c>
      <c r="G133" s="50">
        <f>IF(ROUND('PR-RAS'!D943,2)&gt;ROUND('PR-RAS'!D546,2),1,0)</f>
        <v>0</v>
      </c>
      <c r="H133" s="50">
        <f>IF(ROUND('PR-RAS'!E943,2)&gt;ROUND('PR-RAS'!E546,2),1,0)</f>
        <v>0</v>
      </c>
      <c r="I133" s="50"/>
      <c r="J133" s="50"/>
      <c r="K133" s="50"/>
      <c r="L133" s="50"/>
      <c r="M133" s="50"/>
      <c r="N133" s="50"/>
      <c r="O133" s="50"/>
      <c r="P133" s="50"/>
    </row>
    <row r="134" spans="1:16" ht="15" customHeight="1" x14ac:dyDescent="0.2">
      <c r="A134" s="104">
        <v>94</v>
      </c>
      <c r="B134" s="105" t="str">
        <f t="shared" si="16"/>
        <v>O.K.</v>
      </c>
      <c r="C134" s="91" t="s">
        <v>2891</v>
      </c>
      <c r="D134" s="94"/>
      <c r="E134" s="50">
        <f t="shared" si="14"/>
        <v>0</v>
      </c>
      <c r="F134" s="50">
        <f t="shared" si="15"/>
        <v>0</v>
      </c>
      <c r="G134" s="50">
        <f>IF(ROUND('PR-RAS'!D944,2)&gt;ROUND('PR-RAS'!D547,2),1,0)</f>
        <v>0</v>
      </c>
      <c r="H134" s="50">
        <f>IF(ROUND('PR-RAS'!E944,2)&gt;ROUND('PR-RAS'!E547,2),1,0)</f>
        <v>0</v>
      </c>
      <c r="I134" s="50"/>
      <c r="J134" s="50"/>
      <c r="K134" s="50"/>
      <c r="L134" s="50"/>
      <c r="M134" s="50"/>
      <c r="N134" s="50"/>
      <c r="O134" s="50"/>
      <c r="P134" s="50"/>
    </row>
    <row r="135" spans="1:16" ht="15" customHeight="1" x14ac:dyDescent="0.2">
      <c r="A135" s="104">
        <v>95</v>
      </c>
      <c r="B135" s="105" t="str">
        <f t="shared" si="16"/>
        <v>O.K.</v>
      </c>
      <c r="C135" s="91" t="s">
        <v>2892</v>
      </c>
      <c r="D135" s="94"/>
      <c r="E135" s="50">
        <f t="shared" si="14"/>
        <v>0</v>
      </c>
      <c r="F135" s="50">
        <f t="shared" si="15"/>
        <v>0</v>
      </c>
      <c r="G135" s="50">
        <f>IF(ROUND('PR-RAS'!D945,2)&gt;ROUND('PR-RAS'!D548,2),1,0)</f>
        <v>0</v>
      </c>
      <c r="H135" s="50">
        <f>IF(ROUND('PR-RAS'!E945,2)&gt;ROUND('PR-RAS'!E548,2),1,0)</f>
        <v>0</v>
      </c>
      <c r="I135" s="50"/>
      <c r="J135" s="50"/>
      <c r="K135" s="50"/>
      <c r="L135" s="50"/>
      <c r="M135" s="50"/>
      <c r="N135" s="50"/>
      <c r="O135" s="50"/>
      <c r="P135" s="50"/>
    </row>
    <row r="136" spans="1:16" ht="15" customHeight="1" x14ac:dyDescent="0.2">
      <c r="A136" s="104">
        <v>96</v>
      </c>
      <c r="B136" s="105" t="str">
        <f t="shared" si="16"/>
        <v>O.K.</v>
      </c>
      <c r="C136" s="91" t="s">
        <v>2893</v>
      </c>
      <c r="D136" s="94"/>
      <c r="E136" s="50">
        <f t="shared" si="14"/>
        <v>0</v>
      </c>
      <c r="F136" s="50">
        <f t="shared" si="15"/>
        <v>0</v>
      </c>
      <c r="G136" s="50">
        <f>IF(ABS('PR-RAS'!D549-SUM('PR-RAS'!D946:D947))&gt;0.001,1,0)</f>
        <v>0</v>
      </c>
      <c r="H136" s="50">
        <f>IF(ABS('PR-RAS'!E549-SUM('PR-RAS'!E946:E947))&gt;0.001,1,0)</f>
        <v>0</v>
      </c>
      <c r="I136" s="50"/>
      <c r="J136" s="50"/>
      <c r="K136" s="50"/>
      <c r="L136" s="50"/>
      <c r="M136" s="50"/>
      <c r="N136" s="50"/>
      <c r="O136" s="50"/>
      <c r="P136" s="50"/>
    </row>
    <row r="137" spans="1:16" ht="15" customHeight="1" x14ac:dyDescent="0.2">
      <c r="A137" s="104">
        <v>97</v>
      </c>
      <c r="B137" s="105" t="str">
        <f t="shared" si="16"/>
        <v>O.K.</v>
      </c>
      <c r="C137" s="91" t="s">
        <v>2894</v>
      </c>
      <c r="D137" s="94"/>
      <c r="E137" s="50">
        <f t="shared" si="14"/>
        <v>0</v>
      </c>
      <c r="F137" s="50">
        <f t="shared" si="15"/>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
      <c r="A138" s="104">
        <v>98</v>
      </c>
      <c r="B138" s="105" t="str">
        <f t="shared" si="16"/>
        <v>O.K.</v>
      </c>
      <c r="C138" s="91" t="s">
        <v>2895</v>
      </c>
      <c r="D138" s="94"/>
      <c r="E138" s="50">
        <f t="shared" si="14"/>
        <v>0</v>
      </c>
      <c r="F138" s="50">
        <f t="shared" si="15"/>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
      <c r="A139" s="104">
        <v>99</v>
      </c>
      <c r="B139" s="105" t="str">
        <f t="shared" si="16"/>
        <v>O.K.</v>
      </c>
      <c r="C139" s="91" t="s">
        <v>2896</v>
      </c>
      <c r="D139" s="94"/>
      <c r="E139" s="50">
        <f t="shared" si="14"/>
        <v>0</v>
      </c>
      <c r="F139" s="50">
        <f t="shared" si="15"/>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
      <c r="A140" s="104">
        <v>100</v>
      </c>
      <c r="B140" s="105" t="str">
        <f t="shared" si="16"/>
        <v>O.K.</v>
      </c>
      <c r="C140" s="91" t="s">
        <v>2897</v>
      </c>
      <c r="D140" s="94"/>
      <c r="E140" s="50">
        <f t="shared" si="14"/>
        <v>0</v>
      </c>
      <c r="F140" s="50">
        <f t="shared" si="15"/>
        <v>0</v>
      </c>
      <c r="G140" s="50">
        <f>IF(ABS('PR-RAS'!D558-SUM('PR-RAS'!D951:D952))&gt;0.001,1,0)</f>
        <v>0</v>
      </c>
      <c r="H140" s="50">
        <f>IF(ABS('PR-RAS'!E558-SUM('PR-RAS'!E951:E952))&gt;0.001,1,0)</f>
        <v>0</v>
      </c>
      <c r="I140" s="50"/>
      <c r="J140" s="50"/>
      <c r="K140" s="50"/>
      <c r="L140" s="50"/>
      <c r="M140" s="50"/>
      <c r="N140" s="50"/>
      <c r="O140" s="50"/>
      <c r="P140" s="50"/>
    </row>
    <row r="141" spans="1:16" ht="15" customHeight="1" x14ac:dyDescent="0.2">
      <c r="A141" s="104">
        <v>101</v>
      </c>
      <c r="B141" s="105" t="str">
        <f t="shared" si="16"/>
        <v>O.K.</v>
      </c>
      <c r="C141" s="91" t="s">
        <v>2898</v>
      </c>
      <c r="D141" s="94"/>
      <c r="E141" s="50">
        <f t="shared" si="14"/>
        <v>0</v>
      </c>
      <c r="F141" s="50">
        <f t="shared" si="15"/>
        <v>0</v>
      </c>
      <c r="G141" s="50">
        <f>IF(ABS('PR-RAS'!D559-SUM('PR-RAS'!D953:D954))&gt;0.001,1,0)</f>
        <v>0</v>
      </c>
      <c r="H141" s="50">
        <f>IF(ABS('PR-RAS'!E559-SUM('PR-RAS'!E953:E954))&gt;0.001,1,0)</f>
        <v>0</v>
      </c>
      <c r="I141" s="50"/>
      <c r="J141" s="50"/>
      <c r="K141" s="50"/>
      <c r="L141" s="50"/>
      <c r="M141" s="50"/>
      <c r="N141" s="50"/>
      <c r="O141" s="50"/>
      <c r="P141" s="50"/>
    </row>
    <row r="142" spans="1:16" ht="15" customHeight="1" x14ac:dyDescent="0.2">
      <c r="A142" s="104">
        <v>102</v>
      </c>
      <c r="B142" s="105" t="str">
        <f t="shared" si="16"/>
        <v>O.K.</v>
      </c>
      <c r="C142" s="91" t="s">
        <v>2899</v>
      </c>
      <c r="D142" s="94"/>
      <c r="E142" s="50">
        <f t="shared" si="14"/>
        <v>0</v>
      </c>
      <c r="F142" s="50">
        <f t="shared" si="15"/>
        <v>0</v>
      </c>
      <c r="G142" s="50">
        <f>IF(ABS('PR-RAS'!D563-SUM('PR-RAS'!D955:D956))&gt;0.001,1,0)</f>
        <v>0</v>
      </c>
      <c r="H142" s="50">
        <f>IF(ABS('PR-RAS'!E563-SUM('PR-RAS'!E955:E956))&gt;0.001,1,0)</f>
        <v>0</v>
      </c>
      <c r="I142" s="50"/>
      <c r="J142" s="50"/>
      <c r="K142" s="50"/>
      <c r="L142" s="50"/>
      <c r="M142" s="50"/>
      <c r="N142" s="50"/>
      <c r="O142" s="50"/>
      <c r="P142" s="50"/>
    </row>
    <row r="143" spans="1:16" ht="15" customHeight="1" x14ac:dyDescent="0.2">
      <c r="A143" s="104">
        <v>103</v>
      </c>
      <c r="B143" s="105" t="str">
        <f t="shared" si="16"/>
        <v>O.K.</v>
      </c>
      <c r="C143" s="91" t="s">
        <v>2900</v>
      </c>
      <c r="D143" s="94"/>
      <c r="E143" s="50">
        <f t="shared" si="14"/>
        <v>0</v>
      </c>
      <c r="F143" s="50">
        <f t="shared" si="15"/>
        <v>0</v>
      </c>
      <c r="G143" s="50">
        <f>IF(ABS('PR-RAS'!D564-SUM('PR-RAS'!D957:D958))&gt;0.001,1,0)</f>
        <v>0</v>
      </c>
      <c r="H143" s="50">
        <f>IF(ABS('PR-RAS'!E564-SUM('PR-RAS'!E957:E958))&gt;0.001,1,0)</f>
        <v>0</v>
      </c>
      <c r="I143" s="50"/>
      <c r="J143" s="50"/>
      <c r="K143" s="50"/>
      <c r="L143" s="50"/>
      <c r="M143" s="50"/>
      <c r="N143" s="50"/>
      <c r="O143" s="50"/>
      <c r="P143" s="50"/>
    </row>
    <row r="144" spans="1:16" ht="15" customHeight="1" x14ac:dyDescent="0.2">
      <c r="A144" s="104">
        <v>104</v>
      </c>
      <c r="B144" s="105" t="str">
        <f t="shared" si="16"/>
        <v>O.K.</v>
      </c>
      <c r="C144" s="91" t="s">
        <v>2901</v>
      </c>
      <c r="D144" s="94"/>
      <c r="E144" s="50">
        <f t="shared" si="14"/>
        <v>0</v>
      </c>
      <c r="F144" s="50">
        <f t="shared" si="15"/>
        <v>0</v>
      </c>
      <c r="G144" s="50">
        <f>IF(ABS('PR-RAS'!D565-SUM('PR-RAS'!D959:D960))&gt;0.001,1,0)</f>
        <v>0</v>
      </c>
      <c r="H144" s="50">
        <f>IF(ABS('PR-RAS'!E565-SUM('PR-RAS'!E959:E960))&gt;0.001,1,0)</f>
        <v>0</v>
      </c>
      <c r="I144" s="50"/>
      <c r="J144" s="50"/>
      <c r="K144" s="50"/>
      <c r="L144" s="50"/>
      <c r="M144" s="50"/>
      <c r="N144" s="50"/>
      <c r="O144" s="50"/>
      <c r="P144" s="50"/>
    </row>
    <row r="145" spans="1:16" ht="15" customHeight="1" x14ac:dyDescent="0.2">
      <c r="A145" s="104">
        <v>105</v>
      </c>
      <c r="B145" s="105" t="str">
        <f t="shared" si="16"/>
        <v>O.K.</v>
      </c>
      <c r="C145" s="91" t="s">
        <v>2902</v>
      </c>
      <c r="D145" s="94"/>
      <c r="E145" s="50">
        <f t="shared" si="14"/>
        <v>0</v>
      </c>
      <c r="F145" s="50">
        <f t="shared" si="15"/>
        <v>0</v>
      </c>
      <c r="G145" s="50">
        <f>IF(ABS('PR-RAS'!D566-SUM('PR-RAS'!D961:D962))&gt;0.001,1,0)</f>
        <v>0</v>
      </c>
      <c r="H145" s="50">
        <f>IF(ABS('PR-RAS'!E566-SUM('PR-RAS'!E961:E962))&gt;0.001,1,0)</f>
        <v>0</v>
      </c>
      <c r="I145" s="50"/>
      <c r="J145" s="50"/>
      <c r="K145" s="50"/>
      <c r="L145" s="50"/>
      <c r="M145" s="50"/>
      <c r="N145" s="50"/>
      <c r="O145" s="50"/>
      <c r="P145" s="50"/>
    </row>
    <row r="146" spans="1:16" ht="15" customHeight="1" x14ac:dyDescent="0.2">
      <c r="A146" s="104">
        <v>106</v>
      </c>
      <c r="B146" s="105" t="str">
        <f t="shared" si="16"/>
        <v>O.K.</v>
      </c>
      <c r="C146" s="91" t="s">
        <v>2903</v>
      </c>
      <c r="D146" s="94"/>
      <c r="E146" s="50">
        <f t="shared" si="14"/>
        <v>0</v>
      </c>
      <c r="F146" s="50">
        <f t="shared" si="15"/>
        <v>0</v>
      </c>
      <c r="G146" s="50">
        <f>IF(ABS('PR-RAS'!D567-SUM('PR-RAS'!D963:D964))&gt;0.001,1,0)</f>
        <v>0</v>
      </c>
      <c r="H146" s="50">
        <f>IF(ABS('PR-RAS'!E567-SUM('PR-RAS'!E963:E964))&gt;0.001,1,0)</f>
        <v>0</v>
      </c>
      <c r="I146" s="50"/>
      <c r="J146" s="50"/>
      <c r="K146" s="50"/>
      <c r="L146" s="50"/>
      <c r="M146" s="50"/>
      <c r="N146" s="50"/>
      <c r="O146" s="50"/>
      <c r="P146" s="50"/>
    </row>
    <row r="147" spans="1:16" ht="15" customHeight="1" x14ac:dyDescent="0.2">
      <c r="A147" s="104">
        <v>107</v>
      </c>
      <c r="B147" s="105" t="str">
        <f t="shared" si="16"/>
        <v>O.K.</v>
      </c>
      <c r="C147" s="91" t="s">
        <v>2904</v>
      </c>
      <c r="D147" s="94"/>
      <c r="E147" s="50">
        <f t="shared" si="14"/>
        <v>0</v>
      </c>
      <c r="F147" s="50">
        <f t="shared" si="15"/>
        <v>0</v>
      </c>
      <c r="G147" s="50">
        <f>IF(ABS('PR-RAS'!D568-SUM('PR-RAS'!D965:D966))&gt;0.001,1,0)</f>
        <v>0</v>
      </c>
      <c r="H147" s="50">
        <f>IF(ABS('PR-RAS'!E568-SUM('PR-RAS'!E965:E966))&gt;0.001,1,0)</f>
        <v>0</v>
      </c>
      <c r="I147" s="50"/>
      <c r="J147" s="50"/>
      <c r="K147" s="50"/>
      <c r="L147" s="50"/>
      <c r="M147" s="50"/>
      <c r="N147" s="50"/>
      <c r="O147" s="50"/>
      <c r="P147" s="50"/>
    </row>
    <row r="148" spans="1:16" ht="15" customHeight="1" x14ac:dyDescent="0.2">
      <c r="A148" s="104">
        <v>108</v>
      </c>
      <c r="B148" s="105" t="str">
        <f t="shared" si="16"/>
        <v>O.K.</v>
      </c>
      <c r="C148" s="91" t="s">
        <v>2905</v>
      </c>
      <c r="D148" s="94"/>
      <c r="E148" s="50">
        <f t="shared" si="14"/>
        <v>0</v>
      </c>
      <c r="F148" s="50">
        <f t="shared" si="15"/>
        <v>0</v>
      </c>
      <c r="G148" s="50">
        <f>IF(ABS('PR-RAS'!D569-SUM('PR-RAS'!D967:D968))&gt;0.001,1,0)</f>
        <v>0</v>
      </c>
      <c r="H148" s="50">
        <f>IF(ABS('PR-RAS'!E569-SUM('PR-RAS'!E967:E968))&gt;0.001,1,0)</f>
        <v>0</v>
      </c>
      <c r="I148" s="50"/>
      <c r="J148" s="50"/>
      <c r="K148" s="50"/>
      <c r="L148" s="50"/>
      <c r="M148" s="50"/>
      <c r="N148" s="50"/>
      <c r="O148" s="50"/>
      <c r="P148" s="50"/>
    </row>
    <row r="149" spans="1:16" ht="15" customHeight="1" x14ac:dyDescent="0.2">
      <c r="A149" s="104">
        <v>109</v>
      </c>
      <c r="B149" s="105" t="str">
        <f t="shared" si="16"/>
        <v>O.K.</v>
      </c>
      <c r="C149" s="91" t="s">
        <v>2906</v>
      </c>
      <c r="D149" s="94"/>
      <c r="E149" s="50">
        <f t="shared" si="14"/>
        <v>0</v>
      </c>
      <c r="F149" s="50">
        <f t="shared" si="15"/>
        <v>0</v>
      </c>
      <c r="G149" s="50">
        <f>IF(ROUND('PR-RAS'!D969,2)&gt;ROUND('PR-RAS'!D599,2),1,0)</f>
        <v>0</v>
      </c>
      <c r="H149" s="50">
        <f>IF(ROUND('PR-RAS'!E969,2)&gt;ROUND('PR-RAS'!E599,2),1,0)</f>
        <v>0</v>
      </c>
      <c r="I149" s="50"/>
      <c r="J149" s="50"/>
      <c r="K149" s="50"/>
      <c r="L149" s="50"/>
      <c r="M149" s="50"/>
      <c r="N149" s="50"/>
      <c r="O149" s="50"/>
      <c r="P149" s="50"/>
    </row>
    <row r="150" spans="1:16" ht="15" customHeight="1" x14ac:dyDescent="0.2">
      <c r="A150" s="104">
        <v>110</v>
      </c>
      <c r="B150" s="105" t="str">
        <f t="shared" si="16"/>
        <v>O.K.</v>
      </c>
      <c r="C150" s="91" t="s">
        <v>2907</v>
      </c>
      <c r="D150" s="94"/>
      <c r="E150" s="50">
        <f t="shared" si="14"/>
        <v>0</v>
      </c>
      <c r="F150" s="50">
        <f t="shared" si="15"/>
        <v>0</v>
      </c>
      <c r="G150" s="50">
        <f>IF(ROUND('PR-RAS'!D970,2)&gt;ROUND('PR-RAS'!D600,2),1,0)</f>
        <v>0</v>
      </c>
      <c r="H150" s="50">
        <f>IF(ROUND('PR-RAS'!E970,2)&gt;ROUND('PR-RAS'!E600,2),1,0)</f>
        <v>0</v>
      </c>
      <c r="I150" s="50"/>
      <c r="J150" s="50"/>
      <c r="K150" s="50"/>
      <c r="L150" s="50"/>
      <c r="M150" s="50"/>
      <c r="N150" s="50"/>
      <c r="O150" s="50"/>
      <c r="P150" s="50"/>
    </row>
    <row r="151" spans="1:16" ht="15" customHeight="1" x14ac:dyDescent="0.2">
      <c r="A151" s="104">
        <v>111</v>
      </c>
      <c r="B151" s="105" t="str">
        <f t="shared" si="16"/>
        <v>O.K.</v>
      </c>
      <c r="C151" s="91" t="s">
        <v>2908</v>
      </c>
      <c r="D151" s="94"/>
      <c r="E151" s="50">
        <f t="shared" si="14"/>
        <v>0</v>
      </c>
      <c r="F151" s="50">
        <f t="shared" si="15"/>
        <v>0</v>
      </c>
      <c r="G151" s="50">
        <f>IF(ROUND('PR-RAS'!D971,2)&gt;ROUND('PR-RAS'!D601,2),1,0)</f>
        <v>0</v>
      </c>
      <c r="H151" s="50">
        <f>IF(ROUND('PR-RAS'!E971,2)&gt;ROUND('PR-RAS'!E601,2),1,0)</f>
        <v>0</v>
      </c>
      <c r="I151" s="50"/>
      <c r="J151" s="50"/>
      <c r="K151" s="50"/>
      <c r="L151" s="50"/>
      <c r="M151" s="50"/>
      <c r="N151" s="50"/>
      <c r="O151" s="50"/>
      <c r="P151" s="50"/>
    </row>
    <row r="152" spans="1:16" ht="15" customHeight="1" x14ac:dyDescent="0.2">
      <c r="A152" s="104">
        <v>112</v>
      </c>
      <c r="B152" s="105" t="str">
        <f t="shared" si="16"/>
        <v>O.K.</v>
      </c>
      <c r="C152" s="91" t="s">
        <v>2909</v>
      </c>
      <c r="D152" s="94"/>
      <c r="E152" s="50">
        <f t="shared" si="14"/>
        <v>0</v>
      </c>
      <c r="F152" s="50">
        <f t="shared" si="15"/>
        <v>0</v>
      </c>
      <c r="G152" s="50">
        <f>IF(ROUND('PR-RAS'!D972,2)&gt;ROUND('PR-RAS'!D602,2),1,0)</f>
        <v>0</v>
      </c>
      <c r="H152" s="50">
        <f>IF(ROUND('PR-RAS'!E972,2)&gt;ROUND('PR-RAS'!E602,2),1,0)</f>
        <v>0</v>
      </c>
      <c r="I152" s="50"/>
      <c r="J152" s="50"/>
      <c r="K152" s="50"/>
      <c r="L152" s="50"/>
      <c r="M152" s="50"/>
      <c r="N152" s="50"/>
      <c r="O152" s="50"/>
      <c r="P152" s="50"/>
    </row>
    <row r="153" spans="1:16" ht="15" customHeight="1" x14ac:dyDescent="0.2">
      <c r="A153" s="104">
        <v>113</v>
      </c>
      <c r="B153" s="105" t="str">
        <f t="shared" si="16"/>
        <v>O.K.</v>
      </c>
      <c r="C153" s="91" t="s">
        <v>2910</v>
      </c>
      <c r="D153" s="94"/>
      <c r="E153" s="50">
        <f t="shared" si="14"/>
        <v>0</v>
      </c>
      <c r="F153" s="50">
        <f t="shared" si="15"/>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
      <c r="A154" s="104">
        <v>114</v>
      </c>
      <c r="B154" s="105" t="str">
        <f t="shared" si="16"/>
        <v>O.K.</v>
      </c>
      <c r="C154" s="91" t="s">
        <v>2911</v>
      </c>
      <c r="D154" s="94"/>
      <c r="E154" s="50">
        <f t="shared" si="14"/>
        <v>0</v>
      </c>
      <c r="F154" s="50">
        <f t="shared" si="15"/>
        <v>0</v>
      </c>
      <c r="G154" s="50">
        <f>IF(ROUND('PR-RAS'!D976,2)&gt;ROUND('PR-RAS'!D605,2),1,0)</f>
        <v>0</v>
      </c>
      <c r="H154" s="50">
        <f>IF(ROUND('PR-RAS'!E976,2)&gt;ROUND('PR-RAS'!E605,2),1,0)</f>
        <v>0</v>
      </c>
      <c r="I154" s="50"/>
      <c r="J154" s="50"/>
      <c r="K154" s="50"/>
      <c r="L154" s="50"/>
      <c r="M154" s="50"/>
      <c r="N154" s="50"/>
      <c r="O154" s="50"/>
      <c r="P154" s="50"/>
    </row>
    <row r="155" spans="1:16" ht="15" customHeight="1" x14ac:dyDescent="0.2">
      <c r="A155" s="104">
        <v>115</v>
      </c>
      <c r="B155" s="105" t="str">
        <f t="shared" si="16"/>
        <v>O.K.</v>
      </c>
      <c r="C155" s="91" t="s">
        <v>2912</v>
      </c>
      <c r="D155" s="94"/>
      <c r="E155" s="50">
        <f t="shared" si="14"/>
        <v>0</v>
      </c>
      <c r="F155" s="50">
        <f t="shared" si="15"/>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
      <c r="A156" s="104">
        <v>116</v>
      </c>
      <c r="B156" s="105" t="str">
        <f t="shared" si="16"/>
        <v>O.K.</v>
      </c>
      <c r="C156" s="91" t="s">
        <v>2913</v>
      </c>
      <c r="D156" s="94"/>
      <c r="E156" s="50">
        <f t="shared" si="14"/>
        <v>0</v>
      </c>
      <c r="F156" s="50">
        <f t="shared" si="15"/>
        <v>0</v>
      </c>
      <c r="G156" s="50">
        <f>IF(ROUND('PR-RAS'!D979,2)&gt;ROUND('PR-RAS'!D607,2),1,0)</f>
        <v>0</v>
      </c>
      <c r="H156" s="50">
        <f>IF(ROUND('PR-RAS'!E979,2)&gt;ROUND('PR-RAS'!E607,2),1,0)</f>
        <v>0</v>
      </c>
      <c r="I156" s="50"/>
      <c r="J156" s="50"/>
      <c r="K156" s="50"/>
      <c r="L156" s="50"/>
      <c r="M156" s="50"/>
      <c r="N156" s="50"/>
      <c r="O156" s="50"/>
      <c r="P156" s="50"/>
    </row>
    <row r="157" spans="1:16" ht="15" customHeight="1" x14ac:dyDescent="0.2">
      <c r="A157" s="104">
        <v>117</v>
      </c>
      <c r="B157" s="105" t="str">
        <f t="shared" si="16"/>
        <v>O.K.</v>
      </c>
      <c r="C157" s="91" t="s">
        <v>2914</v>
      </c>
      <c r="D157" s="94"/>
      <c r="E157" s="50">
        <f t="shared" si="14"/>
        <v>0</v>
      </c>
      <c r="F157" s="50">
        <f t="shared" si="15"/>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
      <c r="A158" s="104">
        <v>118</v>
      </c>
      <c r="B158" s="105" t="str">
        <f t="shared" si="16"/>
        <v>O.K.</v>
      </c>
      <c r="C158" s="91" t="s">
        <v>2915</v>
      </c>
      <c r="D158" s="94"/>
      <c r="E158" s="50">
        <f t="shared" si="14"/>
        <v>0</v>
      </c>
      <c r="F158" s="50">
        <f t="shared" si="15"/>
        <v>0</v>
      </c>
      <c r="G158" s="50">
        <f>IF(ROUND('PR-RAS'!D983,2)&gt;ROUND('PR-RAS'!D611,2),1,0)</f>
        <v>0</v>
      </c>
      <c r="H158" s="50">
        <f>IF(ROUND('PR-RAS'!E983,2)&gt;ROUND('PR-RAS'!E611,2),1,0)</f>
        <v>0</v>
      </c>
      <c r="I158" s="50"/>
      <c r="J158" s="50"/>
      <c r="K158" s="50"/>
      <c r="L158" s="50"/>
      <c r="M158" s="50"/>
      <c r="N158" s="50"/>
      <c r="O158" s="50"/>
      <c r="P158" s="50"/>
    </row>
    <row r="159" spans="1:16" ht="15" customHeight="1" x14ac:dyDescent="0.2">
      <c r="A159" s="104">
        <v>119</v>
      </c>
      <c r="B159" s="105" t="str">
        <f t="shared" si="16"/>
        <v>O.K.</v>
      </c>
      <c r="C159" s="91" t="s">
        <v>2916</v>
      </c>
      <c r="D159" s="94"/>
      <c r="E159" s="50">
        <f t="shared" si="14"/>
        <v>0</v>
      </c>
      <c r="F159" s="50">
        <f t="shared" si="15"/>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
      <c r="A160" s="104">
        <v>120</v>
      </c>
      <c r="B160" s="105" t="str">
        <f t="shared" si="16"/>
        <v>O.K.</v>
      </c>
      <c r="C160" s="91" t="s">
        <v>2917</v>
      </c>
      <c r="D160" s="94"/>
      <c r="E160" s="50">
        <f t="shared" si="14"/>
        <v>0</v>
      </c>
      <c r="F160" s="50">
        <f t="shared" si="15"/>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
      <c r="A161" s="104">
        <v>121</v>
      </c>
      <c r="B161" s="105" t="str">
        <f t="shared" si="16"/>
        <v>O.K.</v>
      </c>
      <c r="C161" s="91" t="s">
        <v>2918</v>
      </c>
      <c r="D161" s="94"/>
      <c r="E161" s="50">
        <f t="shared" si="14"/>
        <v>0</v>
      </c>
      <c r="F161" s="50">
        <f t="shared" si="15"/>
        <v>0</v>
      </c>
      <c r="G161" s="50">
        <f>IF(ROUND('PR-RAS'!D989,2)&gt;ROUND('PR-RAS'!D614,2),1,0)</f>
        <v>0</v>
      </c>
      <c r="H161" s="50">
        <f>IF(ROUND('PR-RAS'!E989,2)&gt;ROUND('PR-RAS'!E614,2),1,0)</f>
        <v>0</v>
      </c>
      <c r="I161" s="50"/>
      <c r="J161" s="50"/>
      <c r="K161" s="50"/>
      <c r="L161" s="50"/>
      <c r="M161" s="50"/>
      <c r="N161" s="50"/>
      <c r="O161" s="50"/>
      <c r="P161" s="50"/>
    </row>
    <row r="162" spans="1:16" ht="15" customHeight="1" x14ac:dyDescent="0.2">
      <c r="A162" s="104">
        <v>122</v>
      </c>
      <c r="B162" s="105" t="str">
        <f t="shared" si="16"/>
        <v>O.K.</v>
      </c>
      <c r="C162" s="91" t="s">
        <v>2919</v>
      </c>
      <c r="D162" s="94"/>
      <c r="E162" s="50">
        <f t="shared" ref="E162:E227" si="17">MAX(G162:K162)</f>
        <v>0</v>
      </c>
      <c r="F162" s="50">
        <f t="shared" si="15"/>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
      <c r="A163" s="104">
        <v>123</v>
      </c>
      <c r="B163" s="105" t="str">
        <f t="shared" si="16"/>
        <v>O.K.</v>
      </c>
      <c r="C163" s="91" t="s">
        <v>2920</v>
      </c>
      <c r="D163" s="94"/>
      <c r="E163" s="50">
        <f t="shared" si="17"/>
        <v>0</v>
      </c>
      <c r="F163" s="50">
        <f t="shared" ref="F163:F228" si="18">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
      <c r="A164" s="104">
        <v>124</v>
      </c>
      <c r="B164" s="105" t="str">
        <f t="shared" si="16"/>
        <v>O.K.</v>
      </c>
      <c r="C164" s="90" t="s">
        <v>2921</v>
      </c>
      <c r="D164" s="94"/>
      <c r="E164" s="50">
        <f t="shared" si="17"/>
        <v>0</v>
      </c>
      <c r="F164" s="50">
        <f t="shared" si="18"/>
        <v>0</v>
      </c>
      <c r="G164" s="50">
        <f>IF(ROUND('PR-RAS'!D993,2)&gt;ROUND('PR-RAS'!D618,2),1,0)</f>
        <v>0</v>
      </c>
      <c r="H164" s="50">
        <f>IF(ROUND('PR-RAS'!E993,2)&gt;ROUND('PR-RAS'!E618,2),1,0)</f>
        <v>0</v>
      </c>
      <c r="I164" s="50"/>
      <c r="J164" s="50"/>
      <c r="K164" s="50"/>
      <c r="L164" s="50"/>
      <c r="M164" s="50"/>
      <c r="N164" s="50"/>
      <c r="O164" s="50"/>
      <c r="P164" s="50"/>
    </row>
    <row r="165" spans="1:16" ht="15" customHeight="1" x14ac:dyDescent="0.2">
      <c r="A165" s="104">
        <v>125</v>
      </c>
      <c r="B165" s="105" t="str">
        <f t="shared" si="16"/>
        <v>O.K.</v>
      </c>
      <c r="C165" s="91" t="s">
        <v>2922</v>
      </c>
      <c r="D165" s="94"/>
      <c r="E165" s="50">
        <f t="shared" si="17"/>
        <v>0</v>
      </c>
      <c r="F165" s="50">
        <f t="shared" si="18"/>
        <v>0</v>
      </c>
      <c r="G165" s="50">
        <f>IF(ROUND('PR-RAS'!D994,2)&gt;ROUND('PR-RAS'!D619,2),1,0)</f>
        <v>0</v>
      </c>
      <c r="H165" s="50">
        <f>IF(ROUND('PR-RAS'!E994,2)&gt;ROUND('PR-RAS'!E619,2),1,0)</f>
        <v>0</v>
      </c>
      <c r="I165" s="111"/>
      <c r="J165" s="111"/>
      <c r="K165" s="50"/>
      <c r="L165" s="50"/>
      <c r="M165" s="50"/>
      <c r="N165" s="50"/>
      <c r="O165" s="50"/>
      <c r="P165" s="50"/>
    </row>
    <row r="166" spans="1:16" ht="15" customHeight="1" x14ac:dyDescent="0.2">
      <c r="A166" s="104">
        <v>126</v>
      </c>
      <c r="B166" s="105" t="str">
        <f t="shared" si="16"/>
        <v>O.K.</v>
      </c>
      <c r="C166" s="91" t="s">
        <v>2923</v>
      </c>
      <c r="D166" s="94"/>
      <c r="E166" s="50">
        <f t="shared" si="17"/>
        <v>0</v>
      </c>
      <c r="F166" s="50">
        <f t="shared" si="18"/>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
      <c r="A167" s="104">
        <v>127</v>
      </c>
      <c r="B167" s="105" t="str">
        <f t="shared" si="16"/>
        <v>O.K.</v>
      </c>
      <c r="C167" s="91" t="s">
        <v>2924</v>
      </c>
      <c r="D167" s="94"/>
      <c r="E167" s="50">
        <f t="shared" si="17"/>
        <v>0</v>
      </c>
      <c r="F167" s="50">
        <f t="shared" si="18"/>
        <v>0</v>
      </c>
      <c r="G167" s="50">
        <f>IF(ABS('PR-RAS'!D623-SUM('PR-RAS'!D997:D998))&gt;0.001,1,0)</f>
        <v>0</v>
      </c>
      <c r="H167" s="50">
        <f>IF(ABS('PR-RAS'!E623-SUM('PR-RAS'!E997:E998))&gt;0.001,1,0)</f>
        <v>0</v>
      </c>
      <c r="I167" s="50"/>
      <c r="J167" s="50"/>
      <c r="K167" s="50"/>
      <c r="L167" s="50"/>
      <c r="M167" s="50"/>
      <c r="N167" s="50"/>
      <c r="O167" s="50"/>
      <c r="P167" s="50"/>
    </row>
    <row r="168" spans="1:16" ht="15" customHeight="1" x14ac:dyDescent="0.2">
      <c r="A168" s="104">
        <v>128</v>
      </c>
      <c r="B168" s="105" t="str">
        <f t="shared" si="16"/>
        <v>O.K.</v>
      </c>
      <c r="C168" s="91" t="s">
        <v>2925</v>
      </c>
      <c r="D168" s="94"/>
      <c r="E168" s="50">
        <f t="shared" si="17"/>
        <v>0</v>
      </c>
      <c r="F168" s="50">
        <f t="shared" si="18"/>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
      <c r="A169" s="104">
        <v>129</v>
      </c>
      <c r="B169" s="105" t="str">
        <f t="shared" si="16"/>
        <v>O.K.</v>
      </c>
      <c r="C169" s="91" t="s">
        <v>2926</v>
      </c>
      <c r="D169" s="94"/>
      <c r="E169" s="50">
        <f t="shared" si="17"/>
        <v>0</v>
      </c>
      <c r="F169" s="50">
        <f t="shared" si="18"/>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
      <c r="A170" s="104">
        <v>130</v>
      </c>
      <c r="B170" s="105" t="str">
        <f t="shared" si="16"/>
        <v>O.K.</v>
      </c>
      <c r="C170" s="91" t="s">
        <v>2927</v>
      </c>
      <c r="D170" s="94"/>
      <c r="E170" s="50">
        <f t="shared" si="17"/>
        <v>0</v>
      </c>
      <c r="F170" s="50">
        <f t="shared" si="18"/>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
      <c r="A171" s="104">
        <v>131</v>
      </c>
      <c r="B171" s="105" t="str">
        <f t="shared" si="16"/>
        <v>O.K.</v>
      </c>
      <c r="C171" s="91" t="s">
        <v>2928</v>
      </c>
      <c r="D171" s="94"/>
      <c r="E171" s="50">
        <f t="shared" si="17"/>
        <v>0</v>
      </c>
      <c r="F171" s="50">
        <f t="shared" si="18"/>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
      <c r="A172" s="104">
        <v>132</v>
      </c>
      <c r="B172" s="105" t="str">
        <f t="shared" si="16"/>
        <v>O.K.</v>
      </c>
      <c r="C172" s="91" t="s">
        <v>2929</v>
      </c>
      <c r="D172" s="94"/>
      <c r="E172" s="50">
        <f t="shared" si="17"/>
        <v>0</v>
      </c>
      <c r="F172" s="50">
        <f t="shared" si="18"/>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
      <c r="A173" s="104">
        <v>133</v>
      </c>
      <c r="B173" s="105" t="str">
        <f t="shared" si="16"/>
        <v>O.K.</v>
      </c>
      <c r="C173" s="91" t="s">
        <v>2930</v>
      </c>
      <c r="D173" s="94"/>
      <c r="E173" s="50">
        <f t="shared" si="17"/>
        <v>0</v>
      </c>
      <c r="F173" s="50">
        <f t="shared" si="18"/>
        <v>0</v>
      </c>
      <c r="G173" s="50">
        <f>IF(ROUND('PR-RAS'!D1009,2)&gt;ROUND('PR-RAS'!D637,2),1,0)</f>
        <v>0</v>
      </c>
      <c r="H173" s="50">
        <f>IF(ROUND('PR-RAS'!E1009,2)&gt;ROUND('PR-RAS'!E637,2),1,0)</f>
        <v>0</v>
      </c>
      <c r="I173" s="50"/>
      <c r="J173" s="50"/>
      <c r="K173" s="50"/>
      <c r="L173" s="50"/>
      <c r="M173" s="50"/>
      <c r="N173" s="50"/>
      <c r="O173" s="50"/>
      <c r="P173" s="50"/>
    </row>
    <row r="174" spans="1:16" ht="30" customHeight="1" x14ac:dyDescent="0.2">
      <c r="A174" s="104">
        <v>135</v>
      </c>
      <c r="B174" s="105" t="str">
        <f t="shared" si="16"/>
        <v>O.K.</v>
      </c>
      <c r="C174" s="90" t="s">
        <v>2931</v>
      </c>
      <c r="D174" s="94"/>
      <c r="E174" s="50">
        <f t="shared" si="17"/>
        <v>0</v>
      </c>
      <c r="F174" s="50">
        <f t="shared" si="18"/>
        <v>0</v>
      </c>
      <c r="G174" s="50">
        <f>IF(AND(I3=11,OR(MAX('PR-RAS'!D8:E15)&gt;0,MIN('PR-RAS'!D8:E15)&lt;0)),1,0)</f>
        <v>0</v>
      </c>
      <c r="H174" s="50"/>
      <c r="I174" s="50"/>
      <c r="J174" s="50"/>
      <c r="K174" s="50"/>
      <c r="L174" s="50"/>
      <c r="M174" s="50"/>
      <c r="N174" s="50"/>
      <c r="O174" s="50"/>
      <c r="P174" s="50"/>
    </row>
    <row r="175" spans="1:16" ht="30.75" customHeight="1" x14ac:dyDescent="0.2">
      <c r="A175" s="104">
        <v>136</v>
      </c>
      <c r="B175" s="105" t="str">
        <f t="shared" si="16"/>
        <v>O.K.</v>
      </c>
      <c r="C175" s="90" t="s">
        <v>3634</v>
      </c>
      <c r="D175" s="94"/>
      <c r="E175" s="50">
        <f t="shared" si="17"/>
        <v>0</v>
      </c>
      <c r="F175" s="50">
        <f t="shared" si="18"/>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
      <c r="A176" s="104">
        <v>137</v>
      </c>
      <c r="B176" s="105" t="str">
        <f t="shared" si="16"/>
        <v>O.K.</v>
      </c>
      <c r="C176" s="90" t="s">
        <v>3635</v>
      </c>
      <c r="D176" s="94"/>
      <c r="E176" s="50">
        <f t="shared" si="17"/>
        <v>0</v>
      </c>
      <c r="F176" s="50">
        <f t="shared" si="18"/>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
      <c r="A177" s="104">
        <v>245</v>
      </c>
      <c r="B177" s="105" t="str">
        <f t="shared" ref="B177:B220" si="19">IF(E177=1,"Pogreška",IF(F177=1,"Provjera","O.K."))</f>
        <v>O.K.</v>
      </c>
      <c r="C177" s="90" t="s">
        <v>2932</v>
      </c>
      <c r="D177" s="94"/>
      <c r="E177" s="50">
        <f t="shared" si="17"/>
        <v>0</v>
      </c>
      <c r="F177" s="50">
        <f t="shared" si="18"/>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
      <c r="A178" s="104">
        <v>268</v>
      </c>
      <c r="B178" s="277" t="str">
        <f t="shared" si="19"/>
        <v>O.K.</v>
      </c>
      <c r="C178" s="90" t="s">
        <v>3413</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
      <c r="A179" s="104">
        <v>138</v>
      </c>
      <c r="B179" s="105" t="str">
        <f t="shared" si="19"/>
        <v>O.K.</v>
      </c>
      <c r="C179" s="90" t="s">
        <v>2933</v>
      </c>
      <c r="D179" s="94"/>
      <c r="E179" s="50">
        <f t="shared" si="17"/>
        <v>0</v>
      </c>
      <c r="F179" s="50">
        <f t="shared" si="18"/>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
      <c r="A180" s="104">
        <v>139</v>
      </c>
      <c r="B180" s="105" t="str">
        <f t="shared" si="19"/>
        <v>O.K.</v>
      </c>
      <c r="C180" s="90" t="s">
        <v>2934</v>
      </c>
      <c r="D180" s="94"/>
      <c r="E180" s="50">
        <f t="shared" si="17"/>
        <v>0</v>
      </c>
      <c r="F180" s="50">
        <f t="shared" si="18"/>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
      <c r="A181" s="104">
        <v>246</v>
      </c>
      <c r="B181" s="105" t="str">
        <f t="shared" si="19"/>
        <v>O.K.</v>
      </c>
      <c r="C181" s="90" t="s">
        <v>2935</v>
      </c>
      <c r="D181" s="94"/>
      <c r="E181" s="50">
        <f t="shared" si="17"/>
        <v>0</v>
      </c>
      <c r="F181" s="50">
        <f t="shared" si="18"/>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
      <c r="A182" s="104">
        <v>247</v>
      </c>
      <c r="B182" s="105" t="str">
        <f t="shared" si="19"/>
        <v>O.K.</v>
      </c>
      <c r="C182" s="90" t="s">
        <v>2936</v>
      </c>
      <c r="D182" s="94"/>
      <c r="E182" s="50">
        <f t="shared" si="17"/>
        <v>0</v>
      </c>
      <c r="F182" s="50">
        <f t="shared" si="18"/>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
      <c r="A183" s="104">
        <v>248</v>
      </c>
      <c r="B183" s="105" t="str">
        <f t="shared" si="19"/>
        <v>O.K.</v>
      </c>
      <c r="C183" s="90" t="s">
        <v>2937</v>
      </c>
      <c r="D183" s="94"/>
      <c r="E183" s="50">
        <f t="shared" si="17"/>
        <v>0</v>
      </c>
      <c r="F183" s="50">
        <f t="shared" si="18"/>
        <v>0</v>
      </c>
      <c r="G183" s="50">
        <f>IF(AND(I3=11,O3&lt;&gt;1079,O3&lt;&gt;1087,O3&lt;&gt;46237,O3&lt;&gt;47053,O3&lt;&gt;47061,MAX('PR-RAS'!D494:E494)&gt;0),1,0)</f>
        <v>0</v>
      </c>
      <c r="H183" s="50"/>
      <c r="I183" s="50"/>
      <c r="J183" s="50"/>
      <c r="K183" s="50"/>
      <c r="L183" s="50"/>
      <c r="M183" s="50"/>
      <c r="N183" s="50"/>
      <c r="O183" s="50"/>
      <c r="P183" s="50"/>
    </row>
    <row r="184" spans="1:16" ht="30" customHeight="1" x14ac:dyDescent="0.2">
      <c r="A184" s="104">
        <v>140</v>
      </c>
      <c r="B184" s="105" t="str">
        <f t="shared" si="19"/>
        <v>O.K.</v>
      </c>
      <c r="C184" s="90" t="s">
        <v>2938</v>
      </c>
      <c r="D184" s="94"/>
      <c r="E184" s="50">
        <f t="shared" si="17"/>
        <v>0</v>
      </c>
      <c r="F184" s="50">
        <f t="shared" si="18"/>
        <v>0</v>
      </c>
      <c r="G184" s="50">
        <f>IF(AND(I3=11,O3&lt;&gt;721,OR(MAX('PR-RAS'!D512:E512,'PR-RAS'!D619:E619)&gt;0,MIN('PR-RAS'!D512:E512,'PR-RAS'!D619:E619)&lt;0)),1,0)</f>
        <v>0</v>
      </c>
      <c r="H184" s="50"/>
      <c r="I184" s="50"/>
      <c r="J184" s="50"/>
      <c r="K184" s="50"/>
      <c r="L184" s="50"/>
      <c r="M184" s="50"/>
      <c r="N184" s="50"/>
      <c r="O184" s="50"/>
      <c r="P184" s="50"/>
    </row>
    <row r="185" spans="1:16" ht="30" customHeight="1" x14ac:dyDescent="0.2">
      <c r="A185" s="104">
        <v>141</v>
      </c>
      <c r="B185" s="105" t="str">
        <f t="shared" si="19"/>
        <v>O.K.</v>
      </c>
      <c r="C185" s="90" t="s">
        <v>2939</v>
      </c>
      <c r="D185" s="94"/>
      <c r="E185" s="50">
        <f t="shared" si="17"/>
        <v>0</v>
      </c>
      <c r="F185" s="50">
        <f t="shared" si="18"/>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
      <c r="A186" s="104">
        <v>142</v>
      </c>
      <c r="B186" s="105" t="str">
        <f t="shared" si="19"/>
        <v>O.K.</v>
      </c>
      <c r="C186" s="90" t="s">
        <v>2940</v>
      </c>
      <c r="D186" s="94"/>
      <c r="E186" s="50">
        <f t="shared" si="17"/>
        <v>0</v>
      </c>
      <c r="F186" s="50">
        <f t="shared" si="18"/>
        <v>0</v>
      </c>
      <c r="G186" s="50">
        <f>IF(AND(I3=11,O3&lt;&gt;46237,OR(MAX('PR-RAS'!D593:E593)&gt;0,MIN('PR-RAS'!D593:E593)&lt;0)),1,0)</f>
        <v>0</v>
      </c>
      <c r="H186" s="50"/>
      <c r="I186" s="50"/>
      <c r="J186" s="50"/>
      <c r="K186" s="50"/>
      <c r="L186" s="50"/>
      <c r="M186" s="50"/>
      <c r="N186" s="50"/>
      <c r="O186" s="50"/>
      <c r="P186" s="50"/>
    </row>
    <row r="187" spans="1:16" ht="28.5" customHeight="1" x14ac:dyDescent="0.2">
      <c r="A187" s="104">
        <v>143</v>
      </c>
      <c r="B187" s="105" t="str">
        <f t="shared" si="19"/>
        <v>O.K.</v>
      </c>
      <c r="C187" s="90" t="s">
        <v>2941</v>
      </c>
      <c r="D187" s="94"/>
      <c r="E187" s="50">
        <f t="shared" si="17"/>
        <v>0</v>
      </c>
      <c r="F187" s="50">
        <f t="shared" si="18"/>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
      <c r="A188" s="104">
        <v>144</v>
      </c>
      <c r="B188" s="105" t="str">
        <f t="shared" si="19"/>
        <v>O.K.</v>
      </c>
      <c r="C188" s="90" t="s">
        <v>2942</v>
      </c>
      <c r="D188" s="94"/>
      <c r="E188" s="50">
        <f t="shared" si="17"/>
        <v>0</v>
      </c>
      <c r="F188" s="50">
        <f t="shared" si="18"/>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
      <c r="A189" s="104">
        <v>249</v>
      </c>
      <c r="B189" s="105" t="str">
        <f t="shared" si="19"/>
        <v>O.K.</v>
      </c>
      <c r="C189" s="90" t="s">
        <v>2943</v>
      </c>
      <c r="D189" s="94"/>
      <c r="E189" s="50">
        <f t="shared" si="17"/>
        <v>0</v>
      </c>
      <c r="F189" s="50">
        <f t="shared" si="18"/>
        <v>0</v>
      </c>
      <c r="G189" s="50">
        <f>IF(AND(OR(AND(I3=11,O3&lt;&gt;46237),AND(I3=12,O3&lt;&gt;47053)),MAX('PR-RAS'!D487:E487)&gt;0),1,0)</f>
        <v>0</v>
      </c>
      <c r="H189" s="50"/>
      <c r="I189" s="50"/>
      <c r="J189" s="50"/>
      <c r="K189" s="50"/>
      <c r="L189" s="50"/>
      <c r="M189" s="50"/>
      <c r="N189" s="50"/>
      <c r="O189" s="50"/>
      <c r="P189" s="50"/>
    </row>
    <row r="190" spans="1:16" ht="30" customHeight="1" x14ac:dyDescent="0.2">
      <c r="A190" s="104">
        <v>145</v>
      </c>
      <c r="B190" s="105" t="str">
        <f t="shared" si="19"/>
        <v>O.K.</v>
      </c>
      <c r="C190" s="90" t="s">
        <v>2944</v>
      </c>
      <c r="D190" s="94"/>
      <c r="E190" s="50">
        <f t="shared" si="17"/>
        <v>0</v>
      </c>
      <c r="F190" s="50">
        <f t="shared" si="18"/>
        <v>0</v>
      </c>
      <c r="G190" s="50">
        <f>IF(AND(I3=12,O3&lt;&gt;47123,OR(MAX('PR-RAS'!D8:E15)&gt;0,MIN('PR-RAS'!D8:E15)&lt;0)),1,0)</f>
        <v>0</v>
      </c>
      <c r="H190" s="50"/>
      <c r="I190" s="50"/>
      <c r="J190" s="50"/>
      <c r="K190" s="50"/>
      <c r="L190" s="50"/>
      <c r="M190" s="50"/>
      <c r="N190" s="50"/>
      <c r="O190" s="50"/>
      <c r="P190" s="50"/>
    </row>
    <row r="191" spans="1:16" ht="40.5" customHeight="1" x14ac:dyDescent="0.2">
      <c r="A191" s="104">
        <v>146</v>
      </c>
      <c r="B191" s="105" t="str">
        <f t="shared" si="19"/>
        <v>O.K.</v>
      </c>
      <c r="C191" s="90" t="s">
        <v>3636</v>
      </c>
      <c r="D191" s="94"/>
      <c r="E191" s="50">
        <f t="shared" si="17"/>
        <v>0</v>
      </c>
      <c r="F191" s="50">
        <f t="shared" si="18"/>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
      <c r="A192" s="104">
        <v>147</v>
      </c>
      <c r="B192" s="105" t="str">
        <f t="shared" si="19"/>
        <v>O.K.</v>
      </c>
      <c r="C192" s="90" t="s">
        <v>3637</v>
      </c>
      <c r="D192" s="94"/>
      <c r="E192" s="50">
        <f t="shared" si="17"/>
        <v>0</v>
      </c>
      <c r="F192" s="50">
        <f t="shared" si="18"/>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
      <c r="A193" s="104">
        <v>269</v>
      </c>
      <c r="B193" s="277" t="str">
        <f t="shared" si="19"/>
        <v>O.K.</v>
      </c>
      <c r="C193" s="90" t="s">
        <v>3414</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
      <c r="A194" s="104">
        <v>250</v>
      </c>
      <c r="B194" s="105" t="str">
        <f t="shared" si="19"/>
        <v>O.K.</v>
      </c>
      <c r="C194" s="90" t="s">
        <v>2945</v>
      </c>
      <c r="D194" s="94"/>
      <c r="E194" s="50">
        <f t="shared" si="17"/>
        <v>0</v>
      </c>
      <c r="F194" s="50">
        <f t="shared" si="18"/>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
      <c r="A195" s="104">
        <v>148</v>
      </c>
      <c r="B195" s="105" t="str">
        <f t="shared" si="19"/>
        <v>O.K.</v>
      </c>
      <c r="C195" s="90" t="s">
        <v>2946</v>
      </c>
      <c r="D195" s="94"/>
      <c r="E195" s="50">
        <f t="shared" si="17"/>
        <v>0</v>
      </c>
      <c r="F195" s="50">
        <f t="shared" si="18"/>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
      <c r="A196" s="104">
        <v>251</v>
      </c>
      <c r="B196" s="105" t="str">
        <f t="shared" si="19"/>
        <v>O.K.</v>
      </c>
      <c r="C196" s="90" t="s">
        <v>2947</v>
      </c>
      <c r="D196" s="94"/>
      <c r="E196" s="50">
        <f t="shared" si="17"/>
        <v>0</v>
      </c>
      <c r="F196" s="50">
        <f t="shared" si="18"/>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
      <c r="A197" s="104">
        <v>252</v>
      </c>
      <c r="B197" s="105" t="str">
        <f t="shared" si="19"/>
        <v>O.K.</v>
      </c>
      <c r="C197" s="90" t="s">
        <v>2948</v>
      </c>
      <c r="D197" s="94"/>
      <c r="E197" s="50">
        <f t="shared" si="17"/>
        <v>0</v>
      </c>
      <c r="F197" s="50">
        <f t="shared" si="18"/>
        <v>0</v>
      </c>
      <c r="G197" s="50">
        <f>IF(AND(I3=12,O3&lt;&gt;1079,O3&lt;&gt;1087,O3&lt;&gt;47053,O3&lt;&gt;47061,MAX('PR-RAS'!D494:E494)&gt;0),1,0)</f>
        <v>0</v>
      </c>
      <c r="H197" s="50"/>
      <c r="I197" s="92"/>
      <c r="J197" s="111"/>
      <c r="K197" s="111"/>
      <c r="L197" s="111"/>
      <c r="M197" s="113"/>
      <c r="N197" s="111"/>
      <c r="O197" s="113"/>
      <c r="P197" s="50"/>
    </row>
    <row r="198" spans="1:16" ht="30" customHeight="1" x14ac:dyDescent="0.2">
      <c r="A198" s="104">
        <v>149</v>
      </c>
      <c r="B198" s="105" t="str">
        <f t="shared" si="19"/>
        <v>O.K.</v>
      </c>
      <c r="C198" s="90" t="s">
        <v>2949</v>
      </c>
      <c r="D198" s="94"/>
      <c r="E198" s="50">
        <f t="shared" si="17"/>
        <v>0</v>
      </c>
      <c r="F198" s="50">
        <f t="shared" si="18"/>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
      <c r="A199" s="104">
        <v>253</v>
      </c>
      <c r="B199" s="105" t="str">
        <f t="shared" si="19"/>
        <v>O.K.</v>
      </c>
      <c r="C199" s="90" t="s">
        <v>2950</v>
      </c>
      <c r="D199" s="94"/>
      <c r="E199" s="50">
        <f t="shared" si="17"/>
        <v>0</v>
      </c>
      <c r="F199" s="50">
        <f t="shared" si="18"/>
        <v>0</v>
      </c>
      <c r="G199" s="50">
        <f>IF(AND(I3=12,O3&lt;&gt;47053,MAX('PR-RAS'!D593:E593)&gt;0),1,0)</f>
        <v>0</v>
      </c>
      <c r="H199" s="50"/>
      <c r="I199" s="92"/>
      <c r="J199" s="111"/>
      <c r="K199" s="111"/>
      <c r="L199" s="111"/>
      <c r="M199" s="113"/>
      <c r="N199" s="111"/>
      <c r="O199" s="113"/>
      <c r="P199" s="50"/>
    </row>
    <row r="200" spans="1:16" ht="17.25" customHeight="1" x14ac:dyDescent="0.2">
      <c r="A200" s="104">
        <v>254</v>
      </c>
      <c r="B200" s="105" t="str">
        <f t="shared" si="19"/>
        <v>O.K.</v>
      </c>
      <c r="C200" s="90" t="s">
        <v>2951</v>
      </c>
      <c r="D200" s="94"/>
      <c r="E200" s="50">
        <f t="shared" si="17"/>
        <v>0</v>
      </c>
      <c r="F200" s="50">
        <f t="shared" si="18"/>
        <v>0</v>
      </c>
      <c r="G200" s="50">
        <f>IF(AND(I3=12,O3&lt;&gt;174,O3&lt;&gt;1087,MAX('PR-RAS'!D600:E602)&gt;0),1,0)</f>
        <v>0</v>
      </c>
      <c r="H200" s="50"/>
      <c r="I200" s="92"/>
      <c r="J200" s="111"/>
      <c r="K200" s="111"/>
      <c r="L200" s="111"/>
      <c r="M200" s="113"/>
      <c r="N200" s="111"/>
      <c r="O200" s="113"/>
      <c r="P200" s="50"/>
    </row>
    <row r="201" spans="1:16" ht="30" customHeight="1" x14ac:dyDescent="0.2">
      <c r="A201" s="104">
        <v>150</v>
      </c>
      <c r="B201" s="105" t="str">
        <f t="shared" si="19"/>
        <v>O.K.</v>
      </c>
      <c r="C201" s="90" t="s">
        <v>2952</v>
      </c>
      <c r="D201" s="94"/>
      <c r="E201" s="50">
        <f t="shared" si="17"/>
        <v>0</v>
      </c>
      <c r="F201" s="50">
        <f t="shared" si="18"/>
        <v>0</v>
      </c>
      <c r="G201" s="50">
        <f>IF(AND(I3=13,MAX('PR-RAS'!D135:E138)&gt;0),1,0)</f>
        <v>0</v>
      </c>
      <c r="H201" s="50"/>
      <c r="I201" s="92"/>
      <c r="J201" s="111"/>
      <c r="K201" s="111"/>
      <c r="L201" s="111"/>
      <c r="M201" s="111"/>
      <c r="N201" s="50"/>
      <c r="O201" s="50"/>
      <c r="P201" s="50"/>
    </row>
    <row r="202" spans="1:16" ht="30" customHeight="1" x14ac:dyDescent="0.2">
      <c r="A202" s="104">
        <v>151</v>
      </c>
      <c r="B202" s="105" t="str">
        <f t="shared" si="19"/>
        <v>O.K.</v>
      </c>
      <c r="C202" s="90" t="s">
        <v>3638</v>
      </c>
      <c r="D202" s="94"/>
      <c r="E202" s="50">
        <f t="shared" si="17"/>
        <v>0</v>
      </c>
      <c r="F202" s="50">
        <f t="shared" si="18"/>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
      <c r="A203" s="104">
        <v>152</v>
      </c>
      <c r="B203" s="105" t="str">
        <f t="shared" si="19"/>
        <v>O.K.</v>
      </c>
      <c r="C203" s="90" t="s">
        <v>2953</v>
      </c>
      <c r="D203" s="94"/>
      <c r="E203" s="50">
        <f t="shared" si="17"/>
        <v>0</v>
      </c>
      <c r="F203" s="50">
        <f t="shared" si="18"/>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
      <c r="A204" s="104">
        <v>153</v>
      </c>
      <c r="B204" s="105" t="str">
        <f t="shared" si="19"/>
        <v>O.K.</v>
      </c>
      <c r="C204" s="90" t="s">
        <v>2954</v>
      </c>
      <c r="D204" s="94"/>
      <c r="E204" s="50">
        <f t="shared" si="17"/>
        <v>0</v>
      </c>
      <c r="F204" s="50">
        <f t="shared" si="18"/>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
      <c r="A205" s="104">
        <v>154</v>
      </c>
      <c r="B205" s="105" t="str">
        <f t="shared" si="19"/>
        <v>O.K.</v>
      </c>
      <c r="C205" s="90" t="s">
        <v>2955</v>
      </c>
      <c r="D205" s="94"/>
      <c r="E205" s="50">
        <f t="shared" si="17"/>
        <v>0</v>
      </c>
      <c r="F205" s="50">
        <f t="shared" si="18"/>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
      <c r="A206" s="104">
        <v>255</v>
      </c>
      <c r="B206" s="105" t="str">
        <f t="shared" si="19"/>
        <v>O.K.</v>
      </c>
      <c r="C206" s="90" t="s">
        <v>2956</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
      <c r="A207" s="104">
        <v>256</v>
      </c>
      <c r="B207" s="105" t="str">
        <f t="shared" si="19"/>
        <v>O.K.</v>
      </c>
      <c r="C207" s="90" t="s">
        <v>2957</v>
      </c>
      <c r="D207" s="94"/>
      <c r="E207" s="50">
        <f t="shared" si="17"/>
        <v>0</v>
      </c>
      <c r="F207" s="50">
        <f t="shared" si="18"/>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
      <c r="A208" s="104">
        <v>155</v>
      </c>
      <c r="B208" s="105" t="str">
        <f t="shared" si="19"/>
        <v>O.K.</v>
      </c>
      <c r="C208" s="90" t="s">
        <v>3639</v>
      </c>
      <c r="D208" s="94"/>
      <c r="E208" s="50">
        <f t="shared" si="17"/>
        <v>0</v>
      </c>
      <c r="F208" s="50">
        <f t="shared" si="18"/>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
      <c r="A209" s="104">
        <v>156</v>
      </c>
      <c r="B209" s="105" t="str">
        <f t="shared" si="19"/>
        <v>O.K.</v>
      </c>
      <c r="C209" s="90" t="s">
        <v>2958</v>
      </c>
      <c r="D209" s="94"/>
      <c r="E209" s="50">
        <f t="shared" si="17"/>
        <v>0</v>
      </c>
      <c r="F209" s="50">
        <f t="shared" si="18"/>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
      <c r="A210" s="104">
        <v>157</v>
      </c>
      <c r="B210" s="105" t="str">
        <f t="shared" si="19"/>
        <v>O.K.</v>
      </c>
      <c r="C210" s="90" t="s">
        <v>2959</v>
      </c>
      <c r="D210" s="94"/>
      <c r="E210" s="50">
        <f t="shared" si="17"/>
        <v>0</v>
      </c>
      <c r="F210" s="50">
        <f t="shared" si="18"/>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
      <c r="A211" s="104">
        <v>158</v>
      </c>
      <c r="B211" s="105" t="str">
        <f t="shared" si="19"/>
        <v>O.K.</v>
      </c>
      <c r="C211" s="90" t="s">
        <v>2960</v>
      </c>
      <c r="D211" s="94"/>
      <c r="E211" s="50">
        <f t="shared" si="17"/>
        <v>0</v>
      </c>
      <c r="F211" s="50">
        <f t="shared" si="18"/>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
      <c r="A212" s="104">
        <v>159</v>
      </c>
      <c r="B212" s="105" t="str">
        <f t="shared" si="19"/>
        <v>O.K.</v>
      </c>
      <c r="C212" s="90" t="s">
        <v>3640</v>
      </c>
      <c r="D212" s="94"/>
      <c r="E212" s="50">
        <f t="shared" si="17"/>
        <v>0</v>
      </c>
      <c r="F212" s="50">
        <f t="shared" si="18"/>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
      <c r="A213" s="104">
        <v>160</v>
      </c>
      <c r="B213" s="105" t="str">
        <f t="shared" si="19"/>
        <v>O.K.</v>
      </c>
      <c r="C213" s="90" t="s">
        <v>2961</v>
      </c>
      <c r="D213" s="94"/>
      <c r="E213" s="50">
        <f t="shared" si="17"/>
        <v>0</v>
      </c>
      <c r="F213" s="50">
        <f t="shared" si="18"/>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
      <c r="A214" s="104">
        <v>161</v>
      </c>
      <c r="B214" s="105" t="str">
        <f t="shared" si="19"/>
        <v>O.K.</v>
      </c>
      <c r="C214" s="90" t="s">
        <v>2962</v>
      </c>
      <c r="D214" s="94"/>
      <c r="E214" s="50">
        <f t="shared" si="17"/>
        <v>0</v>
      </c>
      <c r="F214" s="50">
        <f t="shared" si="18"/>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
      <c r="A215" s="104">
        <v>162</v>
      </c>
      <c r="B215" s="105" t="str">
        <f t="shared" si="19"/>
        <v>O.K.</v>
      </c>
      <c r="C215" s="90" t="s">
        <v>2963</v>
      </c>
      <c r="D215" s="94"/>
      <c r="E215" s="50">
        <f t="shared" si="17"/>
        <v>0</v>
      </c>
      <c r="F215" s="50">
        <f t="shared" si="18"/>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
      <c r="A216" s="104">
        <v>163</v>
      </c>
      <c r="B216" s="105" t="str">
        <f t="shared" si="19"/>
        <v>O.K.</v>
      </c>
      <c r="C216" s="90" t="s">
        <v>3641</v>
      </c>
      <c r="D216" s="94"/>
      <c r="E216" s="50">
        <f t="shared" si="17"/>
        <v>0</v>
      </c>
      <c r="F216" s="50">
        <f t="shared" si="18"/>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
      <c r="A217" s="104">
        <v>164</v>
      </c>
      <c r="B217" s="105" t="str">
        <f t="shared" si="19"/>
        <v>O.K.</v>
      </c>
      <c r="C217" s="90" t="s">
        <v>2964</v>
      </c>
      <c r="D217" s="94"/>
      <c r="E217" s="50">
        <f t="shared" si="17"/>
        <v>0</v>
      </c>
      <c r="F217" s="50">
        <f t="shared" si="18"/>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
      <c r="A218" s="104">
        <v>165</v>
      </c>
      <c r="B218" s="105" t="str">
        <f t="shared" si="19"/>
        <v>O.K.</v>
      </c>
      <c r="C218" s="90" t="s">
        <v>2965</v>
      </c>
      <c r="D218" s="94"/>
      <c r="E218" s="50">
        <f t="shared" si="17"/>
        <v>0</v>
      </c>
      <c r="F218" s="50">
        <f t="shared" si="18"/>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
      <c r="A219" s="104">
        <v>166</v>
      </c>
      <c r="B219" s="105" t="str">
        <f t="shared" si="19"/>
        <v>O.K.</v>
      </c>
      <c r="C219" s="90" t="s">
        <v>2966</v>
      </c>
      <c r="D219" s="94"/>
      <c r="E219" s="50">
        <f t="shared" si="17"/>
        <v>0</v>
      </c>
      <c r="F219" s="50">
        <f t="shared" si="18"/>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
      <c r="A220" s="104">
        <v>167</v>
      </c>
      <c r="B220" s="105" t="str">
        <f t="shared" si="19"/>
        <v>O.K.</v>
      </c>
      <c r="C220" s="90" t="s">
        <v>2967</v>
      </c>
      <c r="D220" s="94"/>
      <c r="E220" s="50">
        <f t="shared" si="17"/>
        <v>0</v>
      </c>
      <c r="F220" s="50">
        <f t="shared" si="18"/>
        <v>0</v>
      </c>
      <c r="G220" s="50">
        <f>IF(AND(I3=41,O3&lt;&gt;23911,O3&lt;&gt;25843,MAX('PR-RAS'!D135:E138)&gt;0),1,0)</f>
        <v>0</v>
      </c>
      <c r="H220" s="50"/>
      <c r="I220" s="111"/>
      <c r="J220" s="92"/>
      <c r="K220" s="111"/>
      <c r="L220" s="111"/>
      <c r="M220" s="111"/>
      <c r="N220" s="50"/>
      <c r="O220" s="50"/>
      <c r="P220" s="50"/>
    </row>
    <row r="221" spans="1:16" ht="30" customHeight="1" x14ac:dyDescent="0.2">
      <c r="A221" s="104">
        <v>168</v>
      </c>
      <c r="B221" s="105" t="str">
        <f t="shared" ref="B221:B223" si="20">IF(E221=1,"Pogreška",IF(F221=1,"Provjera","O.K."))</f>
        <v>O.K.</v>
      </c>
      <c r="C221" s="90" t="s">
        <v>3642</v>
      </c>
      <c r="D221" s="114"/>
      <c r="E221" s="50">
        <f t="shared" si="17"/>
        <v>0</v>
      </c>
      <c r="F221" s="50">
        <f t="shared" si="18"/>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
      <c r="A222" s="104">
        <v>169</v>
      </c>
      <c r="B222" s="105" t="str">
        <f t="shared" si="20"/>
        <v>O.K.</v>
      </c>
      <c r="C222" s="90" t="s">
        <v>2968</v>
      </c>
      <c r="D222" s="114"/>
      <c r="E222" s="50">
        <f t="shared" si="17"/>
        <v>0</v>
      </c>
      <c r="F222" s="50">
        <f t="shared" si="18"/>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
      <c r="A223" s="104">
        <v>170</v>
      </c>
      <c r="B223" s="105" t="str">
        <f t="shared" si="20"/>
        <v>O.K.</v>
      </c>
      <c r="C223" s="90" t="s">
        <v>2969</v>
      </c>
      <c r="D223" s="114"/>
      <c r="E223" s="50">
        <f t="shared" si="17"/>
        <v>0</v>
      </c>
      <c r="F223" s="50">
        <f t="shared" si="18"/>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
      <c r="A224" s="104">
        <v>171</v>
      </c>
      <c r="B224" s="105" t="str">
        <f t="shared" ref="B224:B297" si="21">IF(E224=1,"Pogreška",IF(F224=1,"Provjera","O.K."))</f>
        <v>O.K.</v>
      </c>
      <c r="C224" s="90" t="s">
        <v>3643</v>
      </c>
      <c r="D224" s="94"/>
      <c r="E224" s="50">
        <f t="shared" si="17"/>
        <v>0</v>
      </c>
      <c r="F224" s="50">
        <f t="shared" si="18"/>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
      <c r="A225" s="104">
        <v>172</v>
      </c>
      <c r="B225" s="105" t="str">
        <f t="shared" si="21"/>
        <v>O.K.</v>
      </c>
      <c r="C225" s="90" t="s">
        <v>2970</v>
      </c>
      <c r="D225" s="94"/>
      <c r="E225" s="50">
        <f t="shared" si="17"/>
        <v>0</v>
      </c>
      <c r="F225" s="50">
        <f t="shared" si="18"/>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
      <c r="A226" s="104">
        <v>173</v>
      </c>
      <c r="B226" s="105" t="str">
        <f t="shared" si="21"/>
        <v>O.K.</v>
      </c>
      <c r="C226" s="90" t="s">
        <v>2971</v>
      </c>
      <c r="D226" s="94"/>
      <c r="E226" s="50">
        <f t="shared" si="17"/>
        <v>0</v>
      </c>
      <c r="F226" s="50">
        <f t="shared" si="18"/>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
      <c r="A227" s="104">
        <v>174</v>
      </c>
      <c r="B227" s="105" t="str">
        <f t="shared" si="21"/>
        <v>O.K.</v>
      </c>
      <c r="C227" s="90" t="s">
        <v>2972</v>
      </c>
      <c r="D227" s="94"/>
      <c r="E227" s="50">
        <f t="shared" si="17"/>
        <v>0</v>
      </c>
      <c r="F227" s="50">
        <f t="shared" si="18"/>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
      <c r="A228" s="104">
        <v>175</v>
      </c>
      <c r="B228" s="105" t="str">
        <f t="shared" si="21"/>
        <v>O.K.</v>
      </c>
      <c r="C228" s="90" t="s">
        <v>2973</v>
      </c>
      <c r="D228" s="94"/>
      <c r="E228" s="50">
        <f t="shared" ref="E228:E295" si="22">MAX(G228:K228)</f>
        <v>0</v>
      </c>
      <c r="F228" s="50">
        <f t="shared" si="18"/>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
      <c r="A229" s="104">
        <v>176</v>
      </c>
      <c r="B229" s="105" t="str">
        <f t="shared" si="21"/>
        <v>Provjera</v>
      </c>
      <c r="C229" s="90" t="s">
        <v>3449</v>
      </c>
      <c r="D229" s="94"/>
      <c r="E229" s="50">
        <f t="shared" si="22"/>
        <v>0</v>
      </c>
      <c r="F229" s="50">
        <f t="shared" ref="F229:F297" si="23">MAX(L229:O229)</f>
        <v>1</v>
      </c>
      <c r="G229" s="50"/>
      <c r="H229" s="50"/>
      <c r="I229" s="50"/>
      <c r="J229" s="50"/>
      <c r="K229" s="50"/>
      <c r="L229" s="50">
        <f>IF(AND('PR-RAS'!D24&gt;0,'PR-RAS'!D662=0,'PR-RAS'!D663=0),1,0)</f>
        <v>1</v>
      </c>
      <c r="M229" s="50">
        <f>IF(AND('PR-RAS'!E24&gt;0,'PR-RAS'!E662=0,'PR-RAS'!E663=0),1,0)</f>
        <v>0</v>
      </c>
      <c r="N229" s="50"/>
      <c r="O229" s="50"/>
      <c r="P229" s="50"/>
    </row>
    <row r="230" spans="1:16" ht="30" customHeight="1" x14ac:dyDescent="0.2">
      <c r="A230" s="104">
        <v>270</v>
      </c>
      <c r="B230" s="105" t="str">
        <f t="shared" si="21"/>
        <v>O.K.</v>
      </c>
      <c r="C230" s="90" t="s">
        <v>3415</v>
      </c>
      <c r="D230" s="94"/>
      <c r="E230" s="50">
        <f>MAX(G230:K230)</f>
        <v>0</v>
      </c>
      <c r="F230" s="50">
        <f>MAX(L230:O230)</f>
        <v>0</v>
      </c>
      <c r="G230" s="50"/>
      <c r="H230" s="50"/>
      <c r="I230" s="50"/>
      <c r="J230" s="50"/>
      <c r="K230" s="50"/>
      <c r="L230" s="50">
        <f>IF(AND('PR-RAS'!D27&gt;0,'PR-RAS'!D664=0),1,0)</f>
        <v>0</v>
      </c>
      <c r="M230" s="50">
        <f>IF(AND('PR-RAS'!E27&gt;0,'PR-RAS'!E664=0),1,0)</f>
        <v>0</v>
      </c>
      <c r="N230" s="50"/>
      <c r="O230" s="50"/>
      <c r="P230" s="50"/>
    </row>
    <row r="231" spans="1:16" ht="30" customHeight="1" x14ac:dyDescent="0.2">
      <c r="A231" s="104">
        <v>178</v>
      </c>
      <c r="B231" s="105" t="str">
        <f t="shared" si="21"/>
        <v>O.K.</v>
      </c>
      <c r="C231" s="90" t="s">
        <v>2974</v>
      </c>
      <c r="D231" s="94"/>
      <c r="E231" s="50">
        <f t="shared" si="22"/>
        <v>0</v>
      </c>
      <c r="F231" s="50">
        <f t="shared" si="23"/>
        <v>0</v>
      </c>
      <c r="G231" s="50"/>
      <c r="H231" s="50"/>
      <c r="I231" s="50"/>
      <c r="J231" s="50"/>
      <c r="K231" s="50"/>
      <c r="L231" s="50">
        <f>IF(AND('PR-RAS'!D90&gt;0,'PR-RAS'!D710=0),1,0)</f>
        <v>0</v>
      </c>
      <c r="M231" s="50">
        <f>IF(AND('PR-RAS'!E90&gt;0,'PR-RAS'!E710=0),1,0)</f>
        <v>0</v>
      </c>
      <c r="N231" s="50"/>
      <c r="O231" s="50"/>
      <c r="P231" s="50"/>
    </row>
    <row r="232" spans="1:16" ht="30" customHeight="1" x14ac:dyDescent="0.2">
      <c r="A232" s="104">
        <v>271</v>
      </c>
      <c r="B232" s="105" t="str">
        <f t="shared" si="21"/>
        <v>Provjera</v>
      </c>
      <c r="C232" s="90" t="s">
        <v>3425</v>
      </c>
      <c r="D232" s="278"/>
      <c r="E232" s="279">
        <f>MAX(G232:K232)</f>
        <v>0</v>
      </c>
      <c r="F232" s="279">
        <f>MAX(L232:O232)</f>
        <v>1</v>
      </c>
      <c r="G232" s="279"/>
      <c r="H232" s="279"/>
      <c r="I232" s="279"/>
      <c r="J232" s="279"/>
      <c r="K232" s="279"/>
      <c r="L232" s="279">
        <f>IF(AND('PR-RAS'!D93&gt;0,'PR-RAS'!D711=0),1,0)</f>
        <v>1</v>
      </c>
      <c r="M232" s="279">
        <f>IF(AND('PR-RAS'!E93&gt;0,'PR-RAS'!E711=0),1,0)</f>
        <v>1</v>
      </c>
      <c r="N232" s="279"/>
      <c r="O232" s="279"/>
      <c r="P232" s="279"/>
    </row>
    <row r="233" spans="1:16" ht="30" customHeight="1" x14ac:dyDescent="0.2">
      <c r="A233" s="104">
        <v>272</v>
      </c>
      <c r="B233" s="105" t="str">
        <f t="shared" si="21"/>
        <v>O.K.</v>
      </c>
      <c r="C233" s="90" t="s">
        <v>3426</v>
      </c>
      <c r="D233" s="94"/>
      <c r="E233" s="50">
        <f>MAX(G233:K233)</f>
        <v>0</v>
      </c>
      <c r="F233" s="50">
        <f>MAX(L233:O233)</f>
        <v>0</v>
      </c>
      <c r="G233" s="50"/>
      <c r="H233" s="50"/>
      <c r="I233" s="50"/>
      <c r="J233" s="50"/>
      <c r="K233" s="50"/>
      <c r="L233" s="50">
        <f>IF(AND('PR-RAS'!D94&gt;0,'PR-RAS'!D712=0),1,0)</f>
        <v>0</v>
      </c>
      <c r="M233" s="50">
        <f>IF(AND('PR-RAS'!E94&gt;0,'PR-RAS'!E712=0),1,0)</f>
        <v>0</v>
      </c>
      <c r="N233" s="50"/>
      <c r="O233" s="50"/>
      <c r="P233" s="50"/>
    </row>
    <row r="234" spans="1:16" ht="30" customHeight="1" x14ac:dyDescent="0.2">
      <c r="A234" s="104">
        <v>273</v>
      </c>
      <c r="B234" s="105" t="str">
        <f t="shared" si="21"/>
        <v>O.K.</v>
      </c>
      <c r="C234" s="90" t="s">
        <v>3427</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
      <c r="A235" s="104">
        <v>274</v>
      </c>
      <c r="B235" s="105" t="str">
        <f t="shared" si="21"/>
        <v>O.K.</v>
      </c>
      <c r="C235" s="90" t="s">
        <v>3428</v>
      </c>
      <c r="D235" s="94"/>
      <c r="E235" s="50">
        <f>MAX(G235:K235)</f>
        <v>0</v>
      </c>
      <c r="F235" s="50">
        <f>MAX(L235:O235)</f>
        <v>0</v>
      </c>
      <c r="G235" s="50"/>
      <c r="H235" s="50"/>
      <c r="I235" s="50"/>
      <c r="J235" s="50"/>
      <c r="K235" s="50"/>
      <c r="L235" s="50">
        <f>IF(AND('PR-RAS'!D111&gt;0,'PR-RAS'!D722=0),1,0)</f>
        <v>0</v>
      </c>
      <c r="M235" s="50">
        <f>IF(AND('PR-RAS'!E111&gt;0,'PR-RAS'!E722=0),1,0)</f>
        <v>0</v>
      </c>
      <c r="N235" s="50"/>
      <c r="O235" s="50"/>
      <c r="P235" s="50"/>
    </row>
    <row r="236" spans="1:16" ht="60.6" customHeight="1" x14ac:dyDescent="0.2">
      <c r="A236" s="104">
        <v>179</v>
      </c>
      <c r="B236" s="105" t="str">
        <f t="shared" si="21"/>
        <v>Provjera</v>
      </c>
      <c r="C236" s="90" t="s">
        <v>3644</v>
      </c>
      <c r="D236" s="94"/>
      <c r="E236" s="50">
        <f t="shared" si="22"/>
        <v>0</v>
      </c>
      <c r="F236" s="50">
        <f t="shared" si="23"/>
        <v>1</v>
      </c>
      <c r="G236" s="50"/>
      <c r="H236" s="50"/>
      <c r="I236" s="50"/>
      <c r="J236" s="50"/>
      <c r="K236" s="50"/>
      <c r="L236" s="50">
        <f>IF(AND('PR-RAS'!D117&gt;0,SUM('PR-RAS'!D723:'PR-RAS'!D726)=0),1,0)</f>
        <v>1</v>
      </c>
      <c r="M236" s="50">
        <f>IF(AND('PR-RAS'!E117&gt;0,SUM('PR-RAS'!E723:'PR-RAS'!E726)=0),1,0)</f>
        <v>0</v>
      </c>
      <c r="N236" s="50"/>
      <c r="O236" s="50"/>
      <c r="P236" s="50"/>
    </row>
    <row r="237" spans="1:16" ht="30" customHeight="1" x14ac:dyDescent="0.2">
      <c r="A237" s="104">
        <v>180</v>
      </c>
      <c r="B237" s="105" t="str">
        <f t="shared" si="21"/>
        <v>Provjera</v>
      </c>
      <c r="C237" s="90" t="s">
        <v>2975</v>
      </c>
      <c r="D237" s="94"/>
      <c r="E237" s="50">
        <f t="shared" si="22"/>
        <v>0</v>
      </c>
      <c r="F237" s="50">
        <f t="shared" si="23"/>
        <v>1</v>
      </c>
      <c r="G237" s="50"/>
      <c r="H237" s="50"/>
      <c r="I237" s="50"/>
      <c r="J237" s="50"/>
      <c r="K237" s="50"/>
      <c r="L237" s="50">
        <f>IF(AND('PR-RAS'!D159&gt;0,SUM('PR-RAS'!D732:D733)=0),1,0)</f>
        <v>1</v>
      </c>
      <c r="M237" s="50">
        <f>IF(AND('PR-RAS'!E159&gt;0,SUM('PR-RAS'!E732:E733)=0),1,0)</f>
        <v>1</v>
      </c>
      <c r="N237" s="50"/>
      <c r="O237" s="50"/>
      <c r="P237" s="50"/>
    </row>
    <row r="238" spans="1:16" ht="30" customHeight="1" x14ac:dyDescent="0.2">
      <c r="A238" s="104">
        <v>181</v>
      </c>
      <c r="B238" s="105" t="str">
        <f t="shared" si="21"/>
        <v>Provjera</v>
      </c>
      <c r="C238" s="90" t="s">
        <v>2976</v>
      </c>
      <c r="D238" s="94"/>
      <c r="E238" s="50">
        <f t="shared" si="22"/>
        <v>0</v>
      </c>
      <c r="F238" s="50">
        <f t="shared" si="23"/>
        <v>1</v>
      </c>
      <c r="G238" s="50"/>
      <c r="H238" s="50"/>
      <c r="I238" s="50"/>
      <c r="J238" s="50"/>
      <c r="K238" s="50"/>
      <c r="L238" s="50">
        <f>IF(AND('PR-RAS'!D184&gt;0,'PR-RAS'!D736=0),1,0)</f>
        <v>0</v>
      </c>
      <c r="M238" s="50">
        <f>IF(AND('PR-RAS'!E184&gt;0,'PR-RAS'!E736=0),1,0)</f>
        <v>1</v>
      </c>
      <c r="N238" s="50"/>
      <c r="O238" s="50"/>
      <c r="P238" s="50"/>
    </row>
    <row r="239" spans="1:16" ht="32.25" customHeight="1" x14ac:dyDescent="0.2">
      <c r="A239" s="104">
        <v>182</v>
      </c>
      <c r="B239" s="105" t="str">
        <f t="shared" si="21"/>
        <v>Provjera</v>
      </c>
      <c r="C239" s="90" t="s">
        <v>2977</v>
      </c>
      <c r="D239" s="94"/>
      <c r="E239" s="50">
        <f t="shared" si="22"/>
        <v>0</v>
      </c>
      <c r="F239" s="50">
        <f t="shared" si="23"/>
        <v>1</v>
      </c>
      <c r="G239" s="50"/>
      <c r="H239" s="50"/>
      <c r="I239" s="50"/>
      <c r="J239" s="50"/>
      <c r="K239" s="50"/>
      <c r="L239" s="50">
        <f>IF(AND('PR-RAS'!D185&gt;0,SUM('PR-RAS'!D737:D739)=0),1,0)</f>
        <v>1</v>
      </c>
      <c r="M239" s="50">
        <f>IF(AND('PR-RAS'!E185&gt;0,SUM('PR-RAS'!E737:E739)=0),1,0)</f>
        <v>1</v>
      </c>
      <c r="N239" s="50"/>
      <c r="O239" s="50"/>
      <c r="P239" s="50"/>
    </row>
    <row r="240" spans="1:16" ht="30" customHeight="1" x14ac:dyDescent="0.2">
      <c r="A240" s="104">
        <v>183</v>
      </c>
      <c r="B240" s="105" t="str">
        <f t="shared" si="21"/>
        <v>Provjera</v>
      </c>
      <c r="C240" s="90" t="s">
        <v>2978</v>
      </c>
      <c r="D240" s="94"/>
      <c r="E240" s="50">
        <f t="shared" si="22"/>
        <v>0</v>
      </c>
      <c r="F240" s="50">
        <f t="shared" si="23"/>
        <v>1</v>
      </c>
      <c r="G240" s="50"/>
      <c r="H240" s="50"/>
      <c r="I240" s="50"/>
      <c r="J240" s="50"/>
      <c r="K240" s="50"/>
      <c r="L240" s="50">
        <f>IF(AND('PR-RAS'!D187&gt;0,'PR-RAS'!D740=0),1,0)</f>
        <v>1</v>
      </c>
      <c r="M240" s="50">
        <f>IF(AND('PR-RAS'!E187&gt;0,'PR-RAS'!E740=0),1,0)</f>
        <v>1</v>
      </c>
      <c r="N240" s="50"/>
      <c r="O240" s="50"/>
      <c r="P240" s="50"/>
    </row>
    <row r="241" spans="1:16" ht="30" customHeight="1" x14ac:dyDescent="0.2">
      <c r="A241" s="104">
        <v>184</v>
      </c>
      <c r="B241" s="105" t="str">
        <f t="shared" si="21"/>
        <v>Provjera</v>
      </c>
      <c r="C241" s="90" t="s">
        <v>2979</v>
      </c>
      <c r="D241" s="94"/>
      <c r="E241" s="50">
        <f t="shared" si="22"/>
        <v>0</v>
      </c>
      <c r="F241" s="50">
        <f t="shared" si="23"/>
        <v>1</v>
      </c>
      <c r="G241" s="50"/>
      <c r="H241" s="50"/>
      <c r="I241" s="50"/>
      <c r="J241" s="50"/>
      <c r="K241" s="50"/>
      <c r="L241" s="50">
        <f>IF(AND('PR-RAS'!D195&gt;0,'PR-RAS'!D741=0),1,0)</f>
        <v>0</v>
      </c>
      <c r="M241" s="50">
        <f>IF(AND('PR-RAS'!E195&gt;0,'PR-RAS'!E741=0),1,0)</f>
        <v>1</v>
      </c>
      <c r="N241" s="50"/>
      <c r="O241" s="50"/>
      <c r="P241" s="50"/>
    </row>
    <row r="242" spans="1:16" ht="30" customHeight="1" x14ac:dyDescent="0.2">
      <c r="A242" s="104">
        <v>185</v>
      </c>
      <c r="B242" s="105" t="str">
        <f t="shared" si="21"/>
        <v>Provjera</v>
      </c>
      <c r="C242" s="90" t="s">
        <v>2980</v>
      </c>
      <c r="D242" s="94"/>
      <c r="E242" s="50">
        <f t="shared" si="22"/>
        <v>0</v>
      </c>
      <c r="F242" s="50">
        <f t="shared" si="23"/>
        <v>1</v>
      </c>
      <c r="G242" s="50"/>
      <c r="H242" s="50"/>
      <c r="I242" s="50"/>
      <c r="J242" s="50"/>
      <c r="K242" s="50"/>
      <c r="L242" s="50">
        <f>IF(AND('PR-RAS'!D196&gt;0,'PR-RAS'!D742=0),1,0)</f>
        <v>1</v>
      </c>
      <c r="M242" s="50">
        <f>IF(AND('PR-RAS'!E196&gt;0,'PR-RAS'!E742=0),1,0)</f>
        <v>1</v>
      </c>
      <c r="N242" s="50"/>
      <c r="O242" s="50"/>
      <c r="P242" s="50"/>
    </row>
    <row r="243" spans="1:16" ht="30" customHeight="1" x14ac:dyDescent="0.2">
      <c r="A243" s="104">
        <v>275</v>
      </c>
      <c r="B243" s="105" t="str">
        <f t="shared" si="21"/>
        <v>O.K.</v>
      </c>
      <c r="C243" s="90" t="s">
        <v>3429</v>
      </c>
      <c r="D243" s="94"/>
      <c r="E243" s="50">
        <f>MAX(G243:K243)</f>
        <v>0</v>
      </c>
      <c r="F243" s="50">
        <f>MAX(L243:O243)</f>
        <v>0</v>
      </c>
      <c r="G243" s="50"/>
      <c r="H243" s="50"/>
      <c r="I243" s="50"/>
      <c r="J243" s="50"/>
      <c r="K243" s="50"/>
      <c r="L243" s="50">
        <f>IF(AND('PR-RAS'!D198&gt;0,'PR-RAS'!D743=0),1,0)</f>
        <v>0</v>
      </c>
      <c r="M243" s="50">
        <f>IF(AND('PR-RAS'!E198&gt;0,'PR-RAS'!E743=0),1,0)</f>
        <v>0</v>
      </c>
      <c r="N243" s="50"/>
      <c r="O243" s="50"/>
      <c r="P243" s="50"/>
    </row>
    <row r="244" spans="1:16" ht="30" customHeight="1" x14ac:dyDescent="0.2">
      <c r="A244" s="104">
        <v>276</v>
      </c>
      <c r="B244" s="105" t="str">
        <f t="shared" si="21"/>
        <v>Provjera</v>
      </c>
      <c r="C244" s="90" t="s">
        <v>3430</v>
      </c>
      <c r="D244" s="94"/>
      <c r="E244" s="50">
        <f>MAX(G244:K244)</f>
        <v>0</v>
      </c>
      <c r="F244" s="50">
        <f>MAX(L244:O244)</f>
        <v>1</v>
      </c>
      <c r="G244" s="50"/>
      <c r="H244" s="50"/>
      <c r="I244" s="50"/>
      <c r="J244" s="50"/>
      <c r="K244" s="50"/>
      <c r="L244" s="50">
        <f>IF(AND('PR-RAS'!D199&gt;0,'PR-RAS'!D744=0),1,0)</f>
        <v>1</v>
      </c>
      <c r="M244" s="50">
        <f>IF(AND('PR-RAS'!E199&gt;0,'PR-RAS'!E744=0),1,0)</f>
        <v>1</v>
      </c>
      <c r="N244" s="50"/>
      <c r="O244" s="50"/>
      <c r="P244" s="50"/>
    </row>
    <row r="245" spans="1:16" ht="43.5" customHeight="1" x14ac:dyDescent="0.2">
      <c r="A245" s="104">
        <v>186</v>
      </c>
      <c r="B245" s="105" t="str">
        <f t="shared" si="21"/>
        <v>O.K.</v>
      </c>
      <c r="C245" s="90" t="s">
        <v>2981</v>
      </c>
      <c r="D245" s="94"/>
      <c r="E245" s="50">
        <f t="shared" si="22"/>
        <v>0</v>
      </c>
      <c r="F245" s="50">
        <f t="shared" si="23"/>
        <v>0</v>
      </c>
      <c r="G245" s="50"/>
      <c r="H245" s="50"/>
      <c r="I245" s="50"/>
      <c r="J245" s="50"/>
      <c r="K245" s="50"/>
      <c r="L245" s="50">
        <f>IF(AND('PR-RAS'!D214&gt;0,SUM('PR-RAS'!D766:D768)=0),1,0)</f>
        <v>0</v>
      </c>
      <c r="M245" s="50">
        <f>IF(AND('PR-RAS'!E214&gt;0,SUM('PR-RAS'!E766:E768)=0),1,0)</f>
        <v>0</v>
      </c>
      <c r="N245" s="50"/>
      <c r="O245" s="50"/>
      <c r="P245" s="50"/>
    </row>
    <row r="246" spans="1:16" ht="30" customHeight="1" x14ac:dyDescent="0.2">
      <c r="A246" s="104">
        <v>187</v>
      </c>
      <c r="B246" s="105" t="str">
        <f t="shared" si="21"/>
        <v>Provjera</v>
      </c>
      <c r="C246" s="90" t="s">
        <v>2982</v>
      </c>
      <c r="D246" s="94"/>
      <c r="E246" s="50">
        <f t="shared" si="22"/>
        <v>0</v>
      </c>
      <c r="F246" s="50">
        <f t="shared" si="23"/>
        <v>1</v>
      </c>
      <c r="G246" s="50"/>
      <c r="H246" s="50"/>
      <c r="I246" s="50"/>
      <c r="J246" s="50"/>
      <c r="K246" s="50"/>
      <c r="L246" s="50">
        <f>IF(AND('PR-RAS'!D220&gt;0,'PR-RAS'!D776=0),1,0)</f>
        <v>1</v>
      </c>
      <c r="M246" s="50">
        <f>IF(AND('PR-RAS'!E220&gt;0,'PR-RAS'!E776=0),1,0)</f>
        <v>1</v>
      </c>
      <c r="N246" s="50"/>
      <c r="O246" s="50"/>
      <c r="P246" s="50"/>
    </row>
    <row r="247" spans="1:16" ht="30" customHeight="1" x14ac:dyDescent="0.2">
      <c r="A247" s="104">
        <v>189</v>
      </c>
      <c r="B247" s="105" t="str">
        <f t="shared" si="21"/>
        <v>Provjera</v>
      </c>
      <c r="C247" s="90" t="s">
        <v>2983</v>
      </c>
      <c r="D247" s="94"/>
      <c r="E247" s="50">
        <f t="shared" si="22"/>
        <v>0</v>
      </c>
      <c r="F247" s="50">
        <f t="shared" si="23"/>
        <v>1</v>
      </c>
      <c r="G247" s="50"/>
      <c r="H247" s="50"/>
      <c r="I247" s="50"/>
      <c r="J247" s="50"/>
      <c r="K247" s="50"/>
      <c r="L247" s="50">
        <f>IF(AND('PR-RAS'!D275&gt;0,'PR-RAS'!D856=0),1,0)</f>
        <v>1</v>
      </c>
      <c r="M247" s="50">
        <f>IF(AND('PR-RAS'!E275&gt;0,'PR-RAS'!E856=0),1,0)</f>
        <v>1</v>
      </c>
      <c r="N247" s="50"/>
      <c r="O247" s="50"/>
      <c r="P247" s="50"/>
    </row>
    <row r="248" spans="1:16" ht="33" customHeight="1" x14ac:dyDescent="0.2">
      <c r="A248" s="104">
        <v>190</v>
      </c>
      <c r="B248" s="105" t="str">
        <f t="shared" si="21"/>
        <v>O.K.</v>
      </c>
      <c r="C248" s="90" t="s">
        <v>2984</v>
      </c>
      <c r="D248" s="94"/>
      <c r="E248" s="50">
        <f t="shared" si="22"/>
        <v>0</v>
      </c>
      <c r="F248" s="50">
        <f t="shared" si="23"/>
        <v>0</v>
      </c>
      <c r="G248" s="50"/>
      <c r="H248" s="50"/>
      <c r="I248" s="50"/>
      <c r="J248" s="50"/>
      <c r="K248" s="50"/>
      <c r="L248" s="50">
        <f>IF(AND('PR-RAS'!D438&gt;0,SUM('PR-RAS'!D873:D873)=0),1,0)</f>
        <v>0</v>
      </c>
      <c r="M248" s="50">
        <f>IF(AND('PR-RAS'!E438&gt;0,SUM('PR-RAS'!E873:E873)=0),1,0)</f>
        <v>0</v>
      </c>
      <c r="N248" s="50"/>
      <c r="O248" s="50"/>
      <c r="P248" s="50"/>
    </row>
    <row r="249" spans="1:16" ht="30" customHeight="1" x14ac:dyDescent="0.2">
      <c r="A249" s="104">
        <v>191</v>
      </c>
      <c r="B249" s="105" t="str">
        <f t="shared" si="21"/>
        <v>O.K.</v>
      </c>
      <c r="C249" s="90" t="s">
        <v>2985</v>
      </c>
      <c r="D249" s="94"/>
      <c r="E249" s="50">
        <f t="shared" si="22"/>
        <v>0</v>
      </c>
      <c r="F249" s="50">
        <f t="shared" si="23"/>
        <v>0</v>
      </c>
      <c r="G249" s="50"/>
      <c r="H249" s="50"/>
      <c r="I249" s="50"/>
      <c r="J249" s="50"/>
      <c r="K249" s="50"/>
      <c r="L249" s="50">
        <f>IF(AND('PR-RAS'!D441&gt;0,SUM('PR-RAS'!D874:D874)=0),1,0)</f>
        <v>0</v>
      </c>
      <c r="M249" s="50">
        <f>IF(AND('PR-RAS'!E441&gt;0,SUM('PR-RAS'!E874:E874)=0),1,0)</f>
        <v>0</v>
      </c>
      <c r="N249" s="50"/>
      <c r="O249" s="50"/>
      <c r="P249" s="50"/>
    </row>
    <row r="250" spans="1:16" ht="30" customHeight="1" x14ac:dyDescent="0.2">
      <c r="A250" s="104">
        <v>192</v>
      </c>
      <c r="B250" s="105" t="str">
        <f t="shared" si="21"/>
        <v>O.K.</v>
      </c>
      <c r="C250" s="90" t="s">
        <v>2986</v>
      </c>
      <c r="D250" s="94"/>
      <c r="E250" s="50">
        <f t="shared" si="22"/>
        <v>0</v>
      </c>
      <c r="F250" s="50">
        <f t="shared" si="23"/>
        <v>0</v>
      </c>
      <c r="G250" s="50"/>
      <c r="H250" s="50"/>
      <c r="I250" s="50"/>
      <c r="J250" s="50"/>
      <c r="K250" s="50"/>
      <c r="L250" s="50">
        <f>IF(AND('PR-RAS'!D442&gt;0,SUM('PR-RAS'!D875:D875)=0),1,0)</f>
        <v>0</v>
      </c>
      <c r="M250" s="50">
        <f>IF(AND('PR-RAS'!E442&gt;0,SUM('PR-RAS'!E875:E875)=0),1,0)</f>
        <v>0</v>
      </c>
      <c r="N250" s="50"/>
      <c r="O250" s="50"/>
      <c r="P250" s="50"/>
    </row>
    <row r="251" spans="1:16" ht="30" customHeight="1" x14ac:dyDescent="0.2">
      <c r="A251" s="104">
        <v>193</v>
      </c>
      <c r="B251" s="105" t="str">
        <f t="shared" si="21"/>
        <v>O.K.</v>
      </c>
      <c r="C251" s="90" t="s">
        <v>2987</v>
      </c>
      <c r="D251" s="94"/>
      <c r="E251" s="50">
        <f t="shared" si="22"/>
        <v>0</v>
      </c>
      <c r="F251" s="50">
        <f t="shared" si="23"/>
        <v>0</v>
      </c>
      <c r="G251" s="50"/>
      <c r="H251" s="50"/>
      <c r="I251" s="50"/>
      <c r="J251" s="50"/>
      <c r="K251" s="50"/>
      <c r="L251" s="50">
        <f>IF(AND('PR-RAS'!D443&gt;0,SUM('PR-RAS'!D876:D876)=0),1,0)</f>
        <v>0</v>
      </c>
      <c r="M251" s="50">
        <f>IF(AND('PR-RAS'!E443&gt;0,SUM('PR-RAS'!E876:E876)=0),1,0)</f>
        <v>0</v>
      </c>
      <c r="N251" s="50"/>
      <c r="O251" s="50"/>
      <c r="P251" s="50"/>
    </row>
    <row r="252" spans="1:16" ht="30" customHeight="1" x14ac:dyDescent="0.2">
      <c r="A252" s="104">
        <v>194</v>
      </c>
      <c r="B252" s="105" t="str">
        <f t="shared" si="21"/>
        <v>O.K.</v>
      </c>
      <c r="C252" s="90" t="s">
        <v>2988</v>
      </c>
      <c r="D252" s="94"/>
      <c r="E252" s="50">
        <f t="shared" si="22"/>
        <v>0</v>
      </c>
      <c r="F252" s="50">
        <f t="shared" si="23"/>
        <v>0</v>
      </c>
      <c r="G252" s="50"/>
      <c r="H252" s="50"/>
      <c r="I252" s="50"/>
      <c r="J252" s="50"/>
      <c r="K252" s="50"/>
      <c r="L252" s="50">
        <f>IF(AND('PR-RAS'!D446&gt;0,SUM('PR-RAS'!D879:D879)=0),1,0)</f>
        <v>0</v>
      </c>
      <c r="M252" s="50">
        <f>IF(AND('PR-RAS'!E446&gt;0,SUM('PR-RAS'!E879:E879)=0),1,0)</f>
        <v>0</v>
      </c>
      <c r="N252" s="50"/>
      <c r="O252" s="50"/>
      <c r="P252" s="50"/>
    </row>
    <row r="253" spans="1:16" ht="30" customHeight="1" x14ac:dyDescent="0.2">
      <c r="A253" s="104">
        <v>195</v>
      </c>
      <c r="B253" s="105" t="str">
        <f t="shared" si="21"/>
        <v>O.K.</v>
      </c>
      <c r="C253" s="90" t="s">
        <v>2989</v>
      </c>
      <c r="D253" s="94"/>
      <c r="E253" s="50">
        <f t="shared" si="22"/>
        <v>0</v>
      </c>
      <c r="F253" s="50">
        <f t="shared" si="23"/>
        <v>0</v>
      </c>
      <c r="G253" s="50"/>
      <c r="H253" s="50"/>
      <c r="I253" s="50"/>
      <c r="J253" s="50"/>
      <c r="K253" s="50"/>
      <c r="L253" s="50">
        <f>IF(AND('PR-RAS'!D447&gt;0,SUM('PR-RAS'!D880:D880)=0),1,0)</f>
        <v>0</v>
      </c>
      <c r="M253" s="50">
        <f>IF(AND('PR-RAS'!E447&gt;0,SUM('PR-RAS'!E880:E880)=0),1,0)</f>
        <v>0</v>
      </c>
      <c r="N253" s="50"/>
      <c r="O253" s="50"/>
      <c r="P253" s="50"/>
    </row>
    <row r="254" spans="1:16" ht="30" customHeight="1" x14ac:dyDescent="0.2">
      <c r="A254" s="104">
        <v>196</v>
      </c>
      <c r="B254" s="105" t="str">
        <f t="shared" si="21"/>
        <v>O.K.</v>
      </c>
      <c r="C254" s="90" t="s">
        <v>2990</v>
      </c>
      <c r="D254" s="94"/>
      <c r="E254" s="50">
        <f t="shared" si="22"/>
        <v>0</v>
      </c>
      <c r="F254" s="50">
        <f t="shared" si="23"/>
        <v>0</v>
      </c>
      <c r="G254" s="50"/>
      <c r="H254" s="50"/>
      <c r="I254" s="50"/>
      <c r="J254" s="50"/>
      <c r="K254" s="50"/>
      <c r="L254" s="50">
        <f>IF(AND('PR-RAS'!D448&gt;0,SUM('PR-RAS'!D881:D881)=0),1,0)</f>
        <v>0</v>
      </c>
      <c r="M254" s="50">
        <f>IF(AND('PR-RAS'!E448&gt;0,SUM('PR-RAS'!E881:E881)=0),1,0)</f>
        <v>0</v>
      </c>
      <c r="N254" s="50"/>
      <c r="O254" s="50"/>
      <c r="P254" s="50"/>
    </row>
    <row r="255" spans="1:16" ht="30" customHeight="1" x14ac:dyDescent="0.2">
      <c r="A255" s="104">
        <v>197</v>
      </c>
      <c r="B255" s="105" t="str">
        <f t="shared" si="21"/>
        <v>O.K.</v>
      </c>
      <c r="C255" s="90" t="s">
        <v>2991</v>
      </c>
      <c r="D255" s="94"/>
      <c r="E255" s="50">
        <f t="shared" si="22"/>
        <v>0</v>
      </c>
      <c r="F255" s="50">
        <f t="shared" si="23"/>
        <v>0</v>
      </c>
      <c r="G255" s="50"/>
      <c r="H255" s="50"/>
      <c r="I255" s="50"/>
      <c r="J255" s="50"/>
      <c r="K255" s="50"/>
      <c r="L255" s="50">
        <f>IF(AND('PR-RAS'!D477&gt;0,'PR-RAS'!D900=0),1,0)</f>
        <v>0</v>
      </c>
      <c r="M255" s="50">
        <f>IF(AND('PR-RAS'!E477&gt;0,'PR-RAS'!E900=0),1,0)</f>
        <v>0</v>
      </c>
      <c r="N255" s="50"/>
      <c r="O255" s="50"/>
      <c r="P255" s="50"/>
    </row>
    <row r="256" spans="1:16" ht="30" customHeight="1" x14ac:dyDescent="0.2">
      <c r="A256" s="104">
        <v>198</v>
      </c>
      <c r="B256" s="105" t="str">
        <f t="shared" si="21"/>
        <v>O.K.</v>
      </c>
      <c r="C256" s="90" t="s">
        <v>2992</v>
      </c>
      <c r="D256" s="94"/>
      <c r="E256" s="50">
        <f t="shared" si="22"/>
        <v>0</v>
      </c>
      <c r="F256" s="50">
        <f t="shared" si="23"/>
        <v>0</v>
      </c>
      <c r="G256" s="50"/>
      <c r="H256" s="50"/>
      <c r="I256" s="50"/>
      <c r="J256" s="50"/>
      <c r="K256" s="50"/>
      <c r="L256" s="50">
        <f>IF(AND('PR-RAS'!D493&gt;0,'PR-RAS'!D901=0),1,0)</f>
        <v>0</v>
      </c>
      <c r="M256" s="50">
        <f>IF(AND('PR-RAS'!E493&gt;0,'PR-RAS'!E901=0),1,0)</f>
        <v>0</v>
      </c>
      <c r="N256" s="50"/>
      <c r="O256" s="50"/>
      <c r="P256" s="50"/>
    </row>
    <row r="257" spans="1:16" ht="30" customHeight="1" x14ac:dyDescent="0.2">
      <c r="A257" s="104">
        <v>199</v>
      </c>
      <c r="B257" s="105" t="str">
        <f t="shared" si="21"/>
        <v>O.K.</v>
      </c>
      <c r="C257" s="90" t="s">
        <v>2993</v>
      </c>
      <c r="D257" s="94"/>
      <c r="E257" s="50">
        <f t="shared" si="22"/>
        <v>0</v>
      </c>
      <c r="F257" s="50">
        <f t="shared" si="23"/>
        <v>0</v>
      </c>
      <c r="G257" s="50"/>
      <c r="H257" s="50"/>
      <c r="I257" s="50"/>
      <c r="J257" s="50"/>
      <c r="K257" s="50"/>
      <c r="L257" s="50">
        <f>IF(AND('PR-RAS'!D494&gt;0,'PR-RAS'!D902=0),1,0)</f>
        <v>0</v>
      </c>
      <c r="M257" s="50">
        <f>IF(AND('PR-RAS'!E494&gt;0,'PR-RAS'!E902=0),1,0)</f>
        <v>0</v>
      </c>
      <c r="N257" s="50"/>
      <c r="O257" s="50"/>
      <c r="P257" s="50"/>
    </row>
    <row r="258" spans="1:16" ht="30" customHeight="1" x14ac:dyDescent="0.2">
      <c r="A258" s="104">
        <v>200</v>
      </c>
      <c r="B258" s="105" t="str">
        <f t="shared" si="21"/>
        <v>O.K.</v>
      </c>
      <c r="C258" s="90" t="s">
        <v>2994</v>
      </c>
      <c r="D258" s="94"/>
      <c r="E258" s="50">
        <f t="shared" si="22"/>
        <v>0</v>
      </c>
      <c r="F258" s="50">
        <f t="shared" si="23"/>
        <v>0</v>
      </c>
      <c r="G258" s="50"/>
      <c r="H258" s="50"/>
      <c r="I258" s="50"/>
      <c r="J258" s="50"/>
      <c r="K258" s="50"/>
      <c r="L258" s="50">
        <f>IF(AND('PR-RAS'!D495&gt;0,'PR-RAS'!D903=0),1,0)</f>
        <v>0</v>
      </c>
      <c r="M258" s="50">
        <f>IF(AND('PR-RAS'!E495&gt;0,'PR-RAS'!E903=0),1,0)</f>
        <v>0</v>
      </c>
      <c r="N258" s="50"/>
      <c r="O258" s="50"/>
      <c r="P258" s="50"/>
    </row>
    <row r="259" spans="1:16" ht="30" customHeight="1" x14ac:dyDescent="0.2">
      <c r="A259" s="104">
        <v>201</v>
      </c>
      <c r="B259" s="105" t="str">
        <f t="shared" si="21"/>
        <v>O.K.</v>
      </c>
      <c r="C259" s="90" t="s">
        <v>2995</v>
      </c>
      <c r="D259" s="94"/>
      <c r="E259" s="50">
        <f t="shared" si="22"/>
        <v>0</v>
      </c>
      <c r="F259" s="50">
        <f t="shared" si="23"/>
        <v>0</v>
      </c>
      <c r="G259" s="50"/>
      <c r="H259" s="50"/>
      <c r="I259" s="50"/>
      <c r="J259" s="50"/>
      <c r="K259" s="50"/>
      <c r="L259" s="50">
        <f>IF(AND('PR-RAS'!D496&gt;0,'PR-RAS'!D904=0),1,0)</f>
        <v>0</v>
      </c>
      <c r="M259" s="50">
        <f>IF(AND('PR-RAS'!E496&gt;0,'PR-RAS'!E904=0),1,0)</f>
        <v>0</v>
      </c>
      <c r="N259" s="50"/>
      <c r="O259" s="50"/>
      <c r="P259" s="50"/>
    </row>
    <row r="260" spans="1:16" ht="30" customHeight="1" x14ac:dyDescent="0.2">
      <c r="A260" s="104">
        <v>202</v>
      </c>
      <c r="B260" s="105" t="str">
        <f t="shared" si="21"/>
        <v>O.K.</v>
      </c>
      <c r="C260" s="90" t="s">
        <v>2996</v>
      </c>
      <c r="D260" s="94"/>
      <c r="E260" s="50">
        <f t="shared" si="22"/>
        <v>0</v>
      </c>
      <c r="F260" s="50">
        <f t="shared" si="23"/>
        <v>0</v>
      </c>
      <c r="G260" s="50"/>
      <c r="H260" s="50"/>
      <c r="I260" s="50"/>
      <c r="J260" s="50"/>
      <c r="K260" s="50"/>
      <c r="L260" s="50">
        <f>IF(AND('PR-RAS'!D499&gt;0,'PR-RAS'!D908=0),1,0)</f>
        <v>0</v>
      </c>
      <c r="M260" s="50">
        <f>IF(AND('PR-RAS'!E499&gt;0,'PR-RAS'!E908=0),1,0)</f>
        <v>0</v>
      </c>
      <c r="N260" s="50"/>
      <c r="O260" s="50"/>
      <c r="P260" s="50"/>
    </row>
    <row r="261" spans="1:16" ht="30" customHeight="1" x14ac:dyDescent="0.2">
      <c r="A261" s="104">
        <v>203</v>
      </c>
      <c r="B261" s="105" t="str">
        <f t="shared" si="21"/>
        <v>O.K.</v>
      </c>
      <c r="C261" s="90" t="s">
        <v>2997</v>
      </c>
      <c r="D261" s="94"/>
      <c r="E261" s="50">
        <f t="shared" si="22"/>
        <v>0</v>
      </c>
      <c r="F261" s="50">
        <f t="shared" si="23"/>
        <v>0</v>
      </c>
      <c r="G261" s="50"/>
      <c r="H261" s="50"/>
      <c r="I261" s="50"/>
      <c r="J261" s="50"/>
      <c r="K261" s="50"/>
      <c r="L261" s="50">
        <f>IF(AND('PR-RAS'!D500&gt;0,SUM('PR-RAS'!D909:D910)=0),1,0)</f>
        <v>0</v>
      </c>
      <c r="M261" s="50">
        <f>IF(AND('PR-RAS'!E500&gt;0,SUM('PR-RAS'!E909:E910)=0),1,0)</f>
        <v>0</v>
      </c>
      <c r="N261" s="50"/>
      <c r="O261" s="50"/>
      <c r="P261" s="50"/>
    </row>
    <row r="262" spans="1:16" ht="30" customHeight="1" x14ac:dyDescent="0.2">
      <c r="A262" s="104">
        <v>204</v>
      </c>
      <c r="B262" s="105" t="str">
        <f t="shared" si="21"/>
        <v>O.K.</v>
      </c>
      <c r="C262" s="90" t="s">
        <v>2998</v>
      </c>
      <c r="D262" s="94"/>
      <c r="E262" s="50">
        <f t="shared" si="22"/>
        <v>0</v>
      </c>
      <c r="F262" s="50">
        <f t="shared" si="23"/>
        <v>0</v>
      </c>
      <c r="G262" s="50"/>
      <c r="H262" s="50"/>
      <c r="I262" s="50"/>
      <c r="J262" s="50"/>
      <c r="K262" s="50"/>
      <c r="L262" s="50">
        <f>IF(AND('PR-RAS'!D501&gt;0,'PR-RAS'!D911=0),1,0)</f>
        <v>0</v>
      </c>
      <c r="M262" s="50">
        <f>IF(AND('PR-RAS'!E501&gt;0,'PR-RAS'!E911=0),1,0)</f>
        <v>0</v>
      </c>
      <c r="N262" s="50"/>
      <c r="O262" s="50"/>
      <c r="P262" s="50"/>
    </row>
    <row r="263" spans="1:16" ht="30" customHeight="1" x14ac:dyDescent="0.2">
      <c r="A263" s="104">
        <v>205</v>
      </c>
      <c r="B263" s="105" t="str">
        <f t="shared" si="21"/>
        <v>O.K.</v>
      </c>
      <c r="C263" s="90" t="s">
        <v>2999</v>
      </c>
      <c r="D263" s="94"/>
      <c r="E263" s="50">
        <f t="shared" si="22"/>
        <v>0</v>
      </c>
      <c r="F263" s="50">
        <f t="shared" si="23"/>
        <v>0</v>
      </c>
      <c r="G263" s="50"/>
      <c r="H263" s="50"/>
      <c r="I263" s="50"/>
      <c r="J263" s="50"/>
      <c r="K263" s="50"/>
      <c r="L263" s="50">
        <f>IF(AND('PR-RAS'!D504&gt;0,'PR-RAS'!D915=0),1,0)</f>
        <v>0</v>
      </c>
      <c r="M263" s="50">
        <f>IF(AND('PR-RAS'!E504&gt;0,'PR-RAS'!E915=0),1,0)</f>
        <v>0</v>
      </c>
      <c r="N263" s="50"/>
      <c r="O263" s="50"/>
      <c r="P263" s="50"/>
    </row>
    <row r="264" spans="1:16" ht="30" customHeight="1" x14ac:dyDescent="0.2">
      <c r="A264" s="104">
        <v>206</v>
      </c>
      <c r="B264" s="105" t="str">
        <f t="shared" si="21"/>
        <v>O.K.</v>
      </c>
      <c r="C264" s="90" t="s">
        <v>3000</v>
      </c>
      <c r="D264" s="94"/>
      <c r="E264" s="50">
        <f t="shared" si="22"/>
        <v>0</v>
      </c>
      <c r="F264" s="50">
        <f t="shared" si="23"/>
        <v>0</v>
      </c>
      <c r="G264" s="50"/>
      <c r="H264" s="50"/>
      <c r="I264" s="50"/>
      <c r="J264" s="50"/>
      <c r="K264" s="50"/>
      <c r="L264" s="50">
        <f>IF(AND('PR-RAS'!D505&gt;0,SUM('PR-RAS'!D916:D917)=0),1,0)</f>
        <v>0</v>
      </c>
      <c r="M264" s="50">
        <f>IF(AND('PR-RAS'!E505&gt;0,SUM('PR-RAS'!E916:E917)=0),1,0)</f>
        <v>0</v>
      </c>
      <c r="N264" s="50"/>
      <c r="O264" s="50"/>
      <c r="P264" s="50"/>
    </row>
    <row r="265" spans="1:16" ht="30" customHeight="1" x14ac:dyDescent="0.2">
      <c r="A265" s="104">
        <v>207</v>
      </c>
      <c r="B265" s="105" t="str">
        <f t="shared" si="21"/>
        <v>O.K.</v>
      </c>
      <c r="C265" s="90" t="s">
        <v>3001</v>
      </c>
      <c r="D265" s="94"/>
      <c r="E265" s="50">
        <f t="shared" si="22"/>
        <v>0</v>
      </c>
      <c r="F265" s="50">
        <f t="shared" si="23"/>
        <v>0</v>
      </c>
      <c r="G265" s="50"/>
      <c r="H265" s="50"/>
      <c r="I265" s="50"/>
      <c r="J265" s="50"/>
      <c r="K265" s="50"/>
      <c r="L265" s="50">
        <f>IF(AND('PR-RAS'!D507&gt;0,'PR-RAS'!D921=0),1,0)</f>
        <v>0</v>
      </c>
      <c r="M265" s="50">
        <f>IF(AND('PR-RAS'!E507&gt;0,'PR-RAS'!E921=0),1,0)</f>
        <v>0</v>
      </c>
      <c r="N265" s="50"/>
      <c r="O265" s="50"/>
      <c r="P265" s="50"/>
    </row>
    <row r="266" spans="1:16" ht="30" customHeight="1" x14ac:dyDescent="0.2">
      <c r="A266" s="104">
        <v>208</v>
      </c>
      <c r="B266" s="105" t="str">
        <f t="shared" si="21"/>
        <v>O.K.</v>
      </c>
      <c r="C266" s="90" t="s">
        <v>3002</v>
      </c>
      <c r="D266" s="94"/>
      <c r="E266" s="50">
        <f t="shared" si="22"/>
        <v>0</v>
      </c>
      <c r="F266" s="50">
        <f t="shared" si="23"/>
        <v>0</v>
      </c>
      <c r="G266" s="50"/>
      <c r="H266" s="50"/>
      <c r="I266" s="50"/>
      <c r="J266" s="50"/>
      <c r="K266" s="50"/>
      <c r="L266" s="50">
        <f>IF(AND('PR-RAS'!D508&gt;0,SUM('PR-RAS'!D922:D923)=0),1,0)</f>
        <v>0</v>
      </c>
      <c r="M266" s="50">
        <f>IF(AND('PR-RAS'!E508&gt;0,SUM('PR-RAS'!E922:E923)=0),1,0)</f>
        <v>0</v>
      </c>
      <c r="N266" s="50"/>
      <c r="O266" s="50"/>
      <c r="P266" s="50"/>
    </row>
    <row r="267" spans="1:16" ht="30" customHeight="1" x14ac:dyDescent="0.2">
      <c r="A267" s="104">
        <v>209</v>
      </c>
      <c r="B267" s="105" t="str">
        <f t="shared" si="21"/>
        <v>O.K.</v>
      </c>
      <c r="C267" s="90" t="s">
        <v>3003</v>
      </c>
      <c r="D267" s="94"/>
      <c r="E267" s="50">
        <f t="shared" si="22"/>
        <v>0</v>
      </c>
      <c r="F267" s="50">
        <f t="shared" si="23"/>
        <v>0</v>
      </c>
      <c r="G267" s="50"/>
      <c r="H267" s="50"/>
      <c r="I267" s="50"/>
      <c r="J267" s="50"/>
      <c r="K267" s="50"/>
      <c r="L267" s="50">
        <f>IF(AND('PR-RAS'!D510&gt;0,'PR-RAS'!D924=0),1,0)</f>
        <v>0</v>
      </c>
      <c r="M267" s="50">
        <f>IF(AND('PR-RAS'!E510&gt;0,'PR-RAS'!E924=0),1,0)</f>
        <v>0</v>
      </c>
      <c r="N267" s="50"/>
      <c r="O267" s="50"/>
      <c r="P267" s="50"/>
    </row>
    <row r="268" spans="1:16" ht="30" customHeight="1" x14ac:dyDescent="0.2">
      <c r="A268" s="104">
        <v>210</v>
      </c>
      <c r="B268" s="105" t="str">
        <f t="shared" si="21"/>
        <v>O.K.</v>
      </c>
      <c r="C268" s="90" t="s">
        <v>3004</v>
      </c>
      <c r="D268" s="94"/>
      <c r="E268" s="50">
        <f t="shared" si="22"/>
        <v>0</v>
      </c>
      <c r="F268" s="50">
        <f t="shared" si="23"/>
        <v>0</v>
      </c>
      <c r="G268" s="50"/>
      <c r="H268" s="50"/>
      <c r="I268" s="50"/>
      <c r="J268" s="50"/>
      <c r="K268" s="50"/>
      <c r="L268" s="50">
        <f>IF(AND('PR-RAS'!D511&gt;0,'PR-RAS'!D925=0),1,0)</f>
        <v>0</v>
      </c>
      <c r="M268" s="50">
        <f>IF(AND('PR-RAS'!E511&gt;0,'PR-RAS'!E925=0),1,0)</f>
        <v>0</v>
      </c>
      <c r="N268" s="50"/>
      <c r="O268" s="50"/>
      <c r="P268" s="50"/>
    </row>
    <row r="269" spans="1:16" ht="30" customHeight="1" x14ac:dyDescent="0.2">
      <c r="A269" s="104">
        <v>211</v>
      </c>
      <c r="B269" s="105" t="str">
        <f t="shared" si="21"/>
        <v>O.K.</v>
      </c>
      <c r="C269" s="90" t="s">
        <v>3005</v>
      </c>
      <c r="D269" s="94"/>
      <c r="E269" s="50">
        <f t="shared" si="22"/>
        <v>0</v>
      </c>
      <c r="F269" s="50">
        <f t="shared" si="23"/>
        <v>0</v>
      </c>
      <c r="G269" s="50"/>
      <c r="H269" s="50"/>
      <c r="I269" s="50"/>
      <c r="J269" s="50"/>
      <c r="K269" s="50"/>
      <c r="L269" s="50">
        <f>IF(AND('PR-RAS'!D512&gt;0,'PR-RAS'!D926=0),1,0)</f>
        <v>0</v>
      </c>
      <c r="M269" s="50">
        <f>IF(AND('PR-RAS'!E512&gt;0,'PR-RAS'!E926=0),1,0)</f>
        <v>0</v>
      </c>
      <c r="N269" s="50"/>
      <c r="O269" s="50"/>
      <c r="P269" s="50"/>
    </row>
    <row r="270" spans="1:16" ht="30" customHeight="1" x14ac:dyDescent="0.2">
      <c r="A270" s="104">
        <v>212</v>
      </c>
      <c r="B270" s="105" t="str">
        <f t="shared" si="21"/>
        <v>O.K.</v>
      </c>
      <c r="C270" s="90" t="s">
        <v>3006</v>
      </c>
      <c r="D270" s="94"/>
      <c r="E270" s="50">
        <f t="shared" si="22"/>
        <v>0</v>
      </c>
      <c r="F270" s="50">
        <f t="shared" si="23"/>
        <v>0</v>
      </c>
      <c r="G270" s="50"/>
      <c r="H270" s="50"/>
      <c r="I270" s="50"/>
      <c r="J270" s="50"/>
      <c r="K270" s="50"/>
      <c r="L270" s="50">
        <f>IF(AND('PR-RAS'!D533&gt;0,'PR-RAS'!D941=0),1,0)</f>
        <v>0</v>
      </c>
      <c r="M270" s="50">
        <f>IF(AND('PR-RAS'!E533&gt;0,'PR-RAS'!E941=0),1,0)</f>
        <v>0</v>
      </c>
      <c r="N270" s="50"/>
      <c r="O270" s="50"/>
      <c r="P270" s="50"/>
    </row>
    <row r="271" spans="1:16" ht="30" customHeight="1" x14ac:dyDescent="0.2">
      <c r="A271" s="104">
        <v>213</v>
      </c>
      <c r="B271" s="105" t="str">
        <f t="shared" si="21"/>
        <v>O.K.</v>
      </c>
      <c r="C271" s="90" t="s">
        <v>3007</v>
      </c>
      <c r="D271" s="94"/>
      <c r="E271" s="50">
        <f t="shared" si="22"/>
        <v>0</v>
      </c>
      <c r="F271" s="50">
        <f t="shared" si="23"/>
        <v>0</v>
      </c>
      <c r="G271" s="50"/>
      <c r="H271" s="50"/>
      <c r="I271" s="50"/>
      <c r="J271" s="50"/>
      <c r="K271" s="50"/>
      <c r="L271" s="50">
        <f>IF(AND('PR-RAS'!D543&gt;0,SUM('PR-RAS'!D942:D942)=0),1,0)</f>
        <v>0</v>
      </c>
      <c r="M271" s="50">
        <f>IF(AND('PR-RAS'!E543&gt;0,SUM('PR-RAS'!E942:E942)=0),1,0)</f>
        <v>0</v>
      </c>
      <c r="N271" s="50"/>
      <c r="O271" s="50"/>
      <c r="P271" s="50"/>
    </row>
    <row r="272" spans="1:16" ht="30" customHeight="1" x14ac:dyDescent="0.2">
      <c r="A272" s="104">
        <v>214</v>
      </c>
      <c r="B272" s="105" t="str">
        <f t="shared" si="21"/>
        <v>O.K.</v>
      </c>
      <c r="C272" s="90" t="s">
        <v>3008</v>
      </c>
      <c r="D272" s="94"/>
      <c r="E272" s="50">
        <f t="shared" si="22"/>
        <v>0</v>
      </c>
      <c r="F272" s="50">
        <f t="shared" si="23"/>
        <v>0</v>
      </c>
      <c r="G272" s="50"/>
      <c r="H272" s="50"/>
      <c r="I272" s="50"/>
      <c r="J272" s="50"/>
      <c r="K272" s="50"/>
      <c r="L272" s="50">
        <f>IF(AND('PR-RAS'!D546&gt;0,SUM('PR-RAS'!D943:D943)=0),1,0)</f>
        <v>0</v>
      </c>
      <c r="M272" s="50">
        <f>IF(AND('PR-RAS'!E546&gt;0,SUM('PR-RAS'!E943:E943)=0),1,0)</f>
        <v>0</v>
      </c>
      <c r="N272" s="50"/>
      <c r="O272" s="50"/>
      <c r="P272" s="50"/>
    </row>
    <row r="273" spans="1:16" ht="30" customHeight="1" x14ac:dyDescent="0.2">
      <c r="A273" s="104">
        <v>215</v>
      </c>
      <c r="B273" s="105" t="str">
        <f t="shared" si="21"/>
        <v>O.K.</v>
      </c>
      <c r="C273" s="90" t="s">
        <v>3009</v>
      </c>
      <c r="D273" s="94"/>
      <c r="E273" s="50">
        <f t="shared" si="22"/>
        <v>0</v>
      </c>
      <c r="F273" s="50">
        <f t="shared" si="23"/>
        <v>0</v>
      </c>
      <c r="G273" s="50"/>
      <c r="H273" s="50"/>
      <c r="I273" s="50"/>
      <c r="J273" s="50"/>
      <c r="K273" s="50"/>
      <c r="L273" s="50">
        <f>IF(AND('PR-RAS'!D547&gt;0,SUM('PR-RAS'!D944:D944)=0),1,0)</f>
        <v>0</v>
      </c>
      <c r="M273" s="50">
        <f>IF(AND('PR-RAS'!E547&gt;0,SUM('PR-RAS'!E944:E944)=0),1,0)</f>
        <v>0</v>
      </c>
      <c r="N273" s="50"/>
      <c r="O273" s="50"/>
      <c r="P273" s="50"/>
    </row>
    <row r="274" spans="1:16" ht="30" customHeight="1" x14ac:dyDescent="0.2">
      <c r="A274" s="104">
        <v>216</v>
      </c>
      <c r="B274" s="105" t="str">
        <f t="shared" si="21"/>
        <v>O.K.</v>
      </c>
      <c r="C274" s="90" t="s">
        <v>3010</v>
      </c>
      <c r="D274" s="94"/>
      <c r="E274" s="50">
        <f t="shared" si="22"/>
        <v>0</v>
      </c>
      <c r="F274" s="50">
        <f t="shared" si="23"/>
        <v>0</v>
      </c>
      <c r="G274" s="50"/>
      <c r="H274" s="50"/>
      <c r="I274" s="50"/>
      <c r="J274" s="50"/>
      <c r="K274" s="50"/>
      <c r="L274" s="50">
        <f>IF(AND('PR-RAS'!D548&gt;0,SUM('PR-RAS'!D945:D945)=0),1,0)</f>
        <v>0</v>
      </c>
      <c r="M274" s="50">
        <f>IF(AND('PR-RAS'!E548&gt;0,SUM('PR-RAS'!E945:E945)=0),1,0)</f>
        <v>0</v>
      </c>
      <c r="N274" s="50"/>
      <c r="O274" s="50"/>
      <c r="P274" s="50"/>
    </row>
    <row r="275" spans="1:16" ht="30" customHeight="1" x14ac:dyDescent="0.2">
      <c r="A275" s="104">
        <v>217</v>
      </c>
      <c r="B275" s="105" t="str">
        <f t="shared" si="21"/>
        <v>O.K.</v>
      </c>
      <c r="C275" s="90" t="s">
        <v>3011</v>
      </c>
      <c r="D275" s="94"/>
      <c r="E275" s="50">
        <f t="shared" si="22"/>
        <v>0</v>
      </c>
      <c r="F275" s="50">
        <f t="shared" si="23"/>
        <v>0</v>
      </c>
      <c r="G275" s="50"/>
      <c r="H275" s="50"/>
      <c r="I275" s="50"/>
      <c r="J275" s="50"/>
      <c r="K275" s="50"/>
      <c r="L275" s="50">
        <f>IF(AND('PR-RAS'!D551&gt;0,SUM('PR-RAS'!D948:D948)=0),1,0)</f>
        <v>0</v>
      </c>
      <c r="M275" s="50">
        <f>IF(AND('PR-RAS'!E551&gt;0,SUM('PR-RAS'!E948:E948)=0),1,0)</f>
        <v>0</v>
      </c>
      <c r="N275" s="50"/>
      <c r="O275" s="50"/>
      <c r="P275" s="50"/>
    </row>
    <row r="276" spans="1:16" ht="30" customHeight="1" x14ac:dyDescent="0.2">
      <c r="A276" s="104">
        <v>218</v>
      </c>
      <c r="B276" s="105" t="str">
        <f t="shared" si="21"/>
        <v>O.K.</v>
      </c>
      <c r="C276" s="90" t="s">
        <v>3012</v>
      </c>
      <c r="D276" s="94"/>
      <c r="E276" s="50">
        <f t="shared" si="22"/>
        <v>0</v>
      </c>
      <c r="F276" s="50">
        <f t="shared" si="23"/>
        <v>0</v>
      </c>
      <c r="G276" s="50"/>
      <c r="H276" s="50"/>
      <c r="I276" s="50"/>
      <c r="J276" s="50"/>
      <c r="K276" s="50"/>
      <c r="L276" s="50">
        <f>IF(AND('PR-RAS'!D552&gt;0,SUM('PR-RAS'!D949:D949)=0),1,0)</f>
        <v>0</v>
      </c>
      <c r="M276" s="50">
        <f>IF(AND('PR-RAS'!E552&gt;0,SUM('PR-RAS'!E949:E949)=0),1,0)</f>
        <v>0</v>
      </c>
      <c r="N276" s="50"/>
      <c r="O276" s="50"/>
      <c r="P276" s="50"/>
    </row>
    <row r="277" spans="1:16" ht="30" customHeight="1" x14ac:dyDescent="0.2">
      <c r="A277" s="104">
        <v>219</v>
      </c>
      <c r="B277" s="105" t="str">
        <f t="shared" si="21"/>
        <v>O.K.</v>
      </c>
      <c r="C277" s="90" t="s">
        <v>3013</v>
      </c>
      <c r="D277" s="94"/>
      <c r="E277" s="50">
        <f t="shared" si="22"/>
        <v>0</v>
      </c>
      <c r="F277" s="50">
        <f t="shared" si="23"/>
        <v>0</v>
      </c>
      <c r="G277" s="50"/>
      <c r="H277" s="50"/>
      <c r="I277" s="50"/>
      <c r="J277" s="50"/>
      <c r="K277" s="50"/>
      <c r="L277" s="50">
        <f>IF(AND('PR-RAS'!D553&gt;0,SUM('PR-RAS'!D950:D950)=0),1,0)</f>
        <v>0</v>
      </c>
      <c r="M277" s="50">
        <f>IF(AND('PR-RAS'!E553&gt;0,SUM('PR-RAS'!E950:E950)=0),1,0)</f>
        <v>0</v>
      </c>
      <c r="N277" s="50"/>
      <c r="O277" s="50"/>
      <c r="P277" s="50"/>
    </row>
    <row r="278" spans="1:16" ht="30" customHeight="1" x14ac:dyDescent="0.2">
      <c r="A278" s="104">
        <v>220</v>
      </c>
      <c r="B278" s="105" t="str">
        <f t="shared" si="21"/>
        <v>O.K.</v>
      </c>
      <c r="C278" s="90" t="s">
        <v>3014</v>
      </c>
      <c r="D278" s="94"/>
      <c r="E278" s="50">
        <f t="shared" si="22"/>
        <v>0</v>
      </c>
      <c r="F278" s="50">
        <f t="shared" si="23"/>
        <v>0</v>
      </c>
      <c r="G278" s="50"/>
      <c r="H278" s="50"/>
      <c r="I278" s="50"/>
      <c r="J278" s="50"/>
      <c r="K278" s="50"/>
      <c r="L278" s="50">
        <f>IF(AND('PR-RAS'!D599&gt;0,'PR-RAS'!D969=0),1,0)</f>
        <v>0</v>
      </c>
      <c r="M278" s="50">
        <f>IF(AND('PR-RAS'!E599&gt;0,'PR-RAS'!E969=0),1,0)</f>
        <v>0</v>
      </c>
      <c r="N278" s="50"/>
      <c r="O278" s="50"/>
      <c r="P278" s="50"/>
    </row>
    <row r="279" spans="1:16" ht="30" customHeight="1" x14ac:dyDescent="0.2">
      <c r="A279" s="104">
        <v>221</v>
      </c>
      <c r="B279" s="105" t="str">
        <f t="shared" si="21"/>
        <v>O.K.</v>
      </c>
      <c r="C279" s="90" t="s">
        <v>3015</v>
      </c>
      <c r="D279" s="94"/>
      <c r="E279" s="50">
        <f t="shared" si="22"/>
        <v>0</v>
      </c>
      <c r="F279" s="50">
        <f t="shared" si="23"/>
        <v>0</v>
      </c>
      <c r="G279" s="50"/>
      <c r="H279" s="50"/>
      <c r="I279" s="50"/>
      <c r="J279" s="50"/>
      <c r="K279" s="50"/>
      <c r="L279" s="50">
        <f>IF(AND('PR-RAS'!D600&gt;0,'PR-RAS'!D970=0),1,0)</f>
        <v>0</v>
      </c>
      <c r="M279" s="50">
        <f>IF(AND('PR-RAS'!E600&gt;0,'PR-RAS'!E970=0),1,0)</f>
        <v>0</v>
      </c>
      <c r="N279" s="50"/>
      <c r="O279" s="50"/>
      <c r="P279" s="50"/>
    </row>
    <row r="280" spans="1:16" ht="30" customHeight="1" x14ac:dyDescent="0.2">
      <c r="A280" s="104">
        <v>222</v>
      </c>
      <c r="B280" s="105" t="str">
        <f t="shared" si="21"/>
        <v>O.K.</v>
      </c>
      <c r="C280" s="90" t="s">
        <v>3016</v>
      </c>
      <c r="D280" s="94"/>
      <c r="E280" s="50">
        <f t="shared" si="22"/>
        <v>0</v>
      </c>
      <c r="F280" s="50">
        <f t="shared" si="23"/>
        <v>0</v>
      </c>
      <c r="G280" s="50"/>
      <c r="H280" s="50"/>
      <c r="I280" s="50"/>
      <c r="J280" s="50"/>
      <c r="K280" s="50"/>
      <c r="L280" s="50">
        <f>IF(AND('PR-RAS'!D601&gt;0,'PR-RAS'!D971=0),1,0)</f>
        <v>0</v>
      </c>
      <c r="M280" s="50">
        <f>IF(AND('PR-RAS'!E601&gt;0,'PR-RAS'!E971=0),1,0)</f>
        <v>0</v>
      </c>
      <c r="N280" s="50"/>
      <c r="O280" s="50"/>
      <c r="P280" s="50"/>
    </row>
    <row r="281" spans="1:16" ht="33" customHeight="1" x14ac:dyDescent="0.2">
      <c r="A281" s="104">
        <v>223</v>
      </c>
      <c r="B281" s="105" t="str">
        <f t="shared" si="21"/>
        <v>O.K.</v>
      </c>
      <c r="C281" s="90" t="s">
        <v>3017</v>
      </c>
      <c r="D281" s="94"/>
      <c r="E281" s="50">
        <f t="shared" si="22"/>
        <v>0</v>
      </c>
      <c r="F281" s="50">
        <f t="shared" si="23"/>
        <v>0</v>
      </c>
      <c r="G281" s="50"/>
      <c r="H281" s="50"/>
      <c r="I281" s="50"/>
      <c r="J281" s="50"/>
      <c r="K281" s="50"/>
      <c r="L281" s="50">
        <f>IF(AND('PR-RAS'!D602&gt;0,'PR-RAS'!D972=0),1,0)</f>
        <v>0</v>
      </c>
      <c r="M281" s="50">
        <f>IF(AND('PR-RAS'!E602&gt;0,'PR-RAS'!E972=0),1,0)</f>
        <v>0</v>
      </c>
      <c r="N281" s="50"/>
      <c r="O281" s="50"/>
      <c r="P281" s="50"/>
    </row>
    <row r="282" spans="1:16" ht="30" customHeight="1" x14ac:dyDescent="0.2">
      <c r="A282" s="104">
        <v>224</v>
      </c>
      <c r="B282" s="105" t="str">
        <f t="shared" si="21"/>
        <v>O.K.</v>
      </c>
      <c r="C282" s="90" t="s">
        <v>3018</v>
      </c>
      <c r="D282" s="94"/>
      <c r="E282" s="50">
        <f t="shared" si="22"/>
        <v>0</v>
      </c>
      <c r="F282" s="50">
        <f t="shared" si="23"/>
        <v>0</v>
      </c>
      <c r="G282" s="50"/>
      <c r="H282" s="50"/>
      <c r="I282" s="50"/>
      <c r="J282" s="50"/>
      <c r="K282" s="50"/>
      <c r="L282" s="50">
        <f>IF(AND('PR-RAS'!D605&gt;0,'PR-RAS'!D976=0),1,0)</f>
        <v>0</v>
      </c>
      <c r="M282" s="50">
        <f>IF(AND('PR-RAS'!E605&gt;0,'PR-RAS'!E976=0),1,0)</f>
        <v>0</v>
      </c>
      <c r="N282" s="50"/>
      <c r="O282" s="50"/>
      <c r="P282" s="50"/>
    </row>
    <row r="283" spans="1:16" ht="30" customHeight="1" x14ac:dyDescent="0.2">
      <c r="A283" s="104">
        <v>225</v>
      </c>
      <c r="B283" s="105" t="str">
        <f t="shared" si="21"/>
        <v>O.K.</v>
      </c>
      <c r="C283" s="90" t="s">
        <v>3019</v>
      </c>
      <c r="D283" s="94"/>
      <c r="E283" s="50">
        <f t="shared" si="22"/>
        <v>0</v>
      </c>
      <c r="F283" s="50">
        <f t="shared" si="23"/>
        <v>0</v>
      </c>
      <c r="G283" s="50"/>
      <c r="H283" s="50"/>
      <c r="I283" s="50"/>
      <c r="J283" s="50"/>
      <c r="K283" s="50"/>
      <c r="L283" s="50">
        <f>IF(AND('PR-RAS'!D606&gt;0,SUM('PR-RAS'!D977:D978)=0),1,0)</f>
        <v>0</v>
      </c>
      <c r="M283" s="50">
        <f>IF(AND('PR-RAS'!E606&gt;0,SUM('PR-RAS'!E977:E978)=0),1,0)</f>
        <v>0</v>
      </c>
      <c r="N283" s="50"/>
      <c r="O283" s="50"/>
      <c r="P283" s="50"/>
    </row>
    <row r="284" spans="1:16" ht="30" customHeight="1" x14ac:dyDescent="0.2">
      <c r="A284" s="104">
        <v>226</v>
      </c>
      <c r="B284" s="105" t="str">
        <f t="shared" si="21"/>
        <v>O.K.</v>
      </c>
      <c r="C284" s="90" t="s">
        <v>3020</v>
      </c>
      <c r="D284" s="94"/>
      <c r="E284" s="50">
        <f t="shared" si="22"/>
        <v>0</v>
      </c>
      <c r="F284" s="50">
        <f t="shared" si="23"/>
        <v>0</v>
      </c>
      <c r="G284" s="50"/>
      <c r="H284" s="50"/>
      <c r="I284" s="50"/>
      <c r="J284" s="50"/>
      <c r="K284" s="50"/>
      <c r="L284" s="50">
        <f>IF(AND('PR-RAS'!D608&gt;0,'PR-RAS'!D979=0),1,0)</f>
        <v>0</v>
      </c>
      <c r="M284" s="50">
        <f>IF(AND('PR-RAS'!E608&gt;0,'PR-RAS'!E979=0),1,0)</f>
        <v>0</v>
      </c>
      <c r="N284" s="50"/>
      <c r="O284" s="50"/>
      <c r="P284" s="50"/>
    </row>
    <row r="285" spans="1:16" ht="30" customHeight="1" x14ac:dyDescent="0.2">
      <c r="A285" s="104">
        <v>227</v>
      </c>
      <c r="B285" s="105" t="str">
        <f t="shared" si="21"/>
        <v>O.K.</v>
      </c>
      <c r="C285" s="90" t="s">
        <v>3021</v>
      </c>
      <c r="D285" s="94"/>
      <c r="E285" s="50">
        <f t="shared" si="22"/>
        <v>0</v>
      </c>
      <c r="F285" s="50">
        <f t="shared" si="23"/>
        <v>0</v>
      </c>
      <c r="G285" s="50"/>
      <c r="H285" s="50"/>
      <c r="I285" s="50"/>
      <c r="J285" s="50"/>
      <c r="K285" s="50"/>
      <c r="L285" s="50">
        <f>IF(AND('PR-RAS'!D611&gt;0,'PR-RAS'!D983=0),1,0)</f>
        <v>0</v>
      </c>
      <c r="M285" s="50">
        <f>IF(AND('PR-RAS'!E611&gt;0,'PR-RAS'!E983=0),1,0)</f>
        <v>0</v>
      </c>
      <c r="N285" s="50"/>
      <c r="O285" s="50"/>
      <c r="P285" s="50"/>
    </row>
    <row r="286" spans="1:16" ht="30" customHeight="1" x14ac:dyDescent="0.2">
      <c r="A286" s="104">
        <v>228</v>
      </c>
      <c r="B286" s="105" t="str">
        <f t="shared" si="21"/>
        <v>O.K.</v>
      </c>
      <c r="C286" s="90" t="s">
        <v>3022</v>
      </c>
      <c r="D286" s="94"/>
      <c r="E286" s="50">
        <f t="shared" si="22"/>
        <v>0</v>
      </c>
      <c r="F286" s="50">
        <f t="shared" si="23"/>
        <v>0</v>
      </c>
      <c r="G286" s="50"/>
      <c r="H286" s="50"/>
      <c r="I286" s="50"/>
      <c r="J286" s="50"/>
      <c r="K286" s="50"/>
      <c r="L286" s="50">
        <f>IF(AND('PR-RAS'!D612&gt;0,SUM('PR-RAS'!D984:D985)=0),1,0)</f>
        <v>0</v>
      </c>
      <c r="M286" s="50">
        <f>IF(AND('PR-RAS'!E612&gt;0,SUM('PR-RAS'!E984:E985)=0),1,0)</f>
        <v>0</v>
      </c>
      <c r="N286" s="50"/>
      <c r="O286" s="50"/>
      <c r="P286" s="50"/>
    </row>
    <row r="287" spans="1:16" ht="30" customHeight="1" x14ac:dyDescent="0.2">
      <c r="A287" s="104">
        <v>229</v>
      </c>
      <c r="B287" s="105" t="str">
        <f t="shared" si="21"/>
        <v>O.K.</v>
      </c>
      <c r="C287" s="90" t="s">
        <v>3023</v>
      </c>
      <c r="D287" s="94"/>
      <c r="E287" s="50">
        <f t="shared" si="22"/>
        <v>0</v>
      </c>
      <c r="F287" s="50">
        <f t="shared" si="23"/>
        <v>0</v>
      </c>
      <c r="G287" s="50"/>
      <c r="H287" s="50"/>
      <c r="I287" s="50"/>
      <c r="J287" s="50"/>
      <c r="K287" s="50"/>
      <c r="L287" s="50">
        <f>IF(AND('PR-RAS'!D614&gt;0,'PR-RAS'!D989=0),1,0)</f>
        <v>0</v>
      </c>
      <c r="M287" s="50">
        <f>IF(AND('PR-RAS'!E614&gt;0,'PR-RAS'!E989=0),1,0)</f>
        <v>0</v>
      </c>
      <c r="N287" s="50"/>
      <c r="O287" s="50"/>
      <c r="P287" s="50"/>
    </row>
    <row r="288" spans="1:16" ht="30" customHeight="1" x14ac:dyDescent="0.2">
      <c r="A288" s="104">
        <v>230</v>
      </c>
      <c r="B288" s="105" t="str">
        <f t="shared" si="21"/>
        <v>O.K.</v>
      </c>
      <c r="C288" s="90" t="s">
        <v>3024</v>
      </c>
      <c r="D288" s="94"/>
      <c r="E288" s="50">
        <f t="shared" si="22"/>
        <v>0</v>
      </c>
      <c r="F288" s="50">
        <f t="shared" si="23"/>
        <v>0</v>
      </c>
      <c r="G288" s="50"/>
      <c r="H288" s="50"/>
      <c r="I288" s="50"/>
      <c r="J288" s="50"/>
      <c r="K288" s="50"/>
      <c r="L288" s="50">
        <f>IF(AND('PR-RAS'!D615&gt;0,SUM('PR-RAS'!D990:D991)=0),1,0)</f>
        <v>0</v>
      </c>
      <c r="M288" s="50">
        <f>IF(AND('PR-RAS'!E615&gt;0,SUM('PR-RAS'!E990:E991)=0),1,0)</f>
        <v>0</v>
      </c>
      <c r="N288" s="50"/>
      <c r="O288" s="50"/>
      <c r="P288" s="50"/>
    </row>
    <row r="289" spans="1:16" ht="30" customHeight="1" x14ac:dyDescent="0.2">
      <c r="A289" s="104">
        <v>231</v>
      </c>
      <c r="B289" s="105" t="str">
        <f t="shared" si="21"/>
        <v>O.K.</v>
      </c>
      <c r="C289" s="90" t="s">
        <v>3025</v>
      </c>
      <c r="D289" s="94"/>
      <c r="E289" s="50">
        <f t="shared" si="22"/>
        <v>0</v>
      </c>
      <c r="F289" s="50">
        <f t="shared" si="23"/>
        <v>0</v>
      </c>
      <c r="G289" s="50"/>
      <c r="H289" s="50"/>
      <c r="I289" s="50"/>
      <c r="J289" s="50"/>
      <c r="K289" s="50"/>
      <c r="L289" s="50">
        <f>IF(AND('PR-RAS'!D617&gt;0,'PR-RAS'!D992=0),1,0)</f>
        <v>0</v>
      </c>
      <c r="M289" s="50">
        <f>IF(AND('PR-RAS'!E617&gt;0,'PR-RAS'!E992=0),1,0)</f>
        <v>0</v>
      </c>
      <c r="N289" s="50"/>
      <c r="O289" s="50"/>
      <c r="P289" s="50"/>
    </row>
    <row r="290" spans="1:16" ht="30" customHeight="1" x14ac:dyDescent="0.2">
      <c r="A290" s="104">
        <v>232</v>
      </c>
      <c r="B290" s="105" t="str">
        <f t="shared" si="21"/>
        <v>O.K.</v>
      </c>
      <c r="C290" s="90" t="s">
        <v>3026</v>
      </c>
      <c r="D290" s="94"/>
      <c r="E290" s="50">
        <f t="shared" si="22"/>
        <v>0</v>
      </c>
      <c r="F290" s="50">
        <f t="shared" si="23"/>
        <v>0</v>
      </c>
      <c r="G290" s="50"/>
      <c r="H290" s="50"/>
      <c r="I290" s="50"/>
      <c r="J290" s="50"/>
      <c r="K290" s="50"/>
      <c r="L290" s="50">
        <f>IF(AND('PR-RAS'!D618&gt;0,'PR-RAS'!D993=0),1,0)</f>
        <v>0</v>
      </c>
      <c r="M290" s="50">
        <f>IF(AND('PR-RAS'!E618&gt;0,'PR-RAS'!E993=0),1,0)</f>
        <v>0</v>
      </c>
      <c r="N290" s="50"/>
      <c r="O290" s="50"/>
      <c r="P290" s="50"/>
    </row>
    <row r="291" spans="1:16" ht="30" customHeight="1" x14ac:dyDescent="0.2">
      <c r="A291" s="104">
        <v>233</v>
      </c>
      <c r="B291" s="105" t="str">
        <f t="shared" si="21"/>
        <v>O.K.</v>
      </c>
      <c r="C291" s="90" t="s">
        <v>3027</v>
      </c>
      <c r="D291" s="94"/>
      <c r="E291" s="50">
        <f t="shared" si="22"/>
        <v>0</v>
      </c>
      <c r="F291" s="50">
        <f t="shared" si="23"/>
        <v>0</v>
      </c>
      <c r="G291" s="50"/>
      <c r="H291" s="50"/>
      <c r="I291" s="50"/>
      <c r="J291" s="50"/>
      <c r="K291" s="50"/>
      <c r="L291" s="50">
        <f>IF(AND('PR-RAS'!D619&gt;0,'PR-RAS'!D994=0),1,0)</f>
        <v>0</v>
      </c>
      <c r="M291" s="50">
        <f>IF(AND('PR-RAS'!E619&gt;0,'PR-RAS'!E994=0),1,0)</f>
        <v>0</v>
      </c>
      <c r="N291" s="50"/>
      <c r="O291" s="50"/>
      <c r="P291" s="50"/>
    </row>
    <row r="292" spans="1:16" ht="30" customHeight="1" x14ac:dyDescent="0.2">
      <c r="A292" s="104">
        <v>234</v>
      </c>
      <c r="B292" s="105" t="str">
        <f t="shared" si="21"/>
        <v>O.K.</v>
      </c>
      <c r="C292" s="90" t="s">
        <v>3028</v>
      </c>
      <c r="D292" s="94"/>
      <c r="E292" s="50">
        <f t="shared" si="22"/>
        <v>0</v>
      </c>
      <c r="F292" s="50">
        <f t="shared" si="23"/>
        <v>0</v>
      </c>
      <c r="G292" s="50"/>
      <c r="H292" s="50"/>
      <c r="I292" s="50"/>
      <c r="J292" s="50"/>
      <c r="K292" s="50"/>
      <c r="L292" s="50">
        <f>IF(AND('PR-RAS'!D637&gt;0,'PR-RAS'!D1009=0),1,0)</f>
        <v>0</v>
      </c>
      <c r="M292" s="50">
        <f>IF(AND('PR-RAS'!E637&gt;0,'PR-RAS'!E1009=0),1,0)</f>
        <v>0</v>
      </c>
      <c r="N292" s="50"/>
      <c r="O292" s="50"/>
      <c r="P292" s="50"/>
    </row>
    <row r="293" spans="1:16" ht="40.9" customHeight="1" x14ac:dyDescent="0.2">
      <c r="A293" s="104">
        <v>235</v>
      </c>
      <c r="B293" s="105" t="str">
        <f t="shared" si="21"/>
        <v>O.K.</v>
      </c>
      <c r="C293" s="90" t="s">
        <v>3450</v>
      </c>
      <c r="D293" s="94"/>
      <c r="E293" s="50">
        <f t="shared" si="22"/>
        <v>0</v>
      </c>
      <c r="F293" s="50">
        <f t="shared" si="23"/>
        <v>0</v>
      </c>
      <c r="G293" s="50"/>
      <c r="H293" s="50"/>
      <c r="I293" s="50"/>
      <c r="J293" s="50"/>
      <c r="K293" s="50"/>
      <c r="L293" s="50">
        <f>IF(AND(J3="DA",MAX('PR-RAS'!D653:D655)=0,MIN('PR-RAS'!D653:D655)=0),1,0)</f>
        <v>0</v>
      </c>
      <c r="M293" s="295" t="s">
        <v>555</v>
      </c>
      <c r="N293" s="50"/>
      <c r="O293" s="50"/>
      <c r="P293" s="50"/>
    </row>
    <row r="294" spans="1:16" ht="42" customHeight="1" x14ac:dyDescent="0.2">
      <c r="A294" s="104">
        <v>236</v>
      </c>
      <c r="B294" s="105" t="str">
        <f t="shared" si="21"/>
        <v>O.K.</v>
      </c>
      <c r="C294" s="90" t="s">
        <v>3029</v>
      </c>
      <c r="D294" s="94"/>
      <c r="E294" s="50">
        <f t="shared" si="22"/>
        <v>0</v>
      </c>
      <c r="F294" s="50">
        <f t="shared" si="23"/>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
      <c r="A295" s="231">
        <v>258</v>
      </c>
      <c r="B295" s="105" t="str">
        <f>IF(E295=1,"Pogreška",IF(F295=1,"Provjera","O.K."))</f>
        <v>O.K.</v>
      </c>
      <c r="C295" s="135" t="s">
        <v>3030</v>
      </c>
      <c r="D295" s="94"/>
      <c r="E295" s="50">
        <f t="shared" si="22"/>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x14ac:dyDescent="0.2">
      <c r="A296" s="104">
        <v>237</v>
      </c>
      <c r="B296" s="105" t="str">
        <f t="shared" si="21"/>
        <v>O.K.</v>
      </c>
      <c r="C296" s="90" t="s">
        <v>3031</v>
      </c>
      <c r="D296" s="94"/>
      <c r="E296" s="50">
        <f>MAX(G296:K296)</f>
        <v>0</v>
      </c>
      <c r="F296" s="50">
        <f t="shared" si="23"/>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
      <c r="A297" s="231">
        <v>257</v>
      </c>
      <c r="B297" s="105" t="str">
        <f t="shared" si="21"/>
        <v>O.K.</v>
      </c>
      <c r="C297" s="135" t="s">
        <v>3032</v>
      </c>
      <c r="D297" s="94"/>
      <c r="E297" s="50">
        <f>MAX(G297:K297)</f>
        <v>0</v>
      </c>
      <c r="F297" s="50">
        <f t="shared" si="23"/>
        <v>0</v>
      </c>
      <c r="G297" s="50">
        <f>IF(MIN('PR-RAS'!D6:E1019)&lt;-0.001,1,0)</f>
        <v>0</v>
      </c>
      <c r="H297" s="50"/>
      <c r="I297" s="50"/>
      <c r="J297" s="50"/>
      <c r="K297" s="50"/>
      <c r="L297" s="50"/>
      <c r="M297" s="50"/>
      <c r="N297" s="50"/>
      <c r="O297" s="50"/>
      <c r="P297" s="50"/>
    </row>
    <row r="298" spans="1:16" ht="19.5" customHeight="1" x14ac:dyDescent="0.2">
      <c r="A298" s="377" t="s">
        <v>26</v>
      </c>
      <c r="B298" s="378"/>
      <c r="C298" s="379"/>
      <c r="D298" s="94"/>
      <c r="E298" s="50">
        <f>SUM(E299:E340)</f>
        <v>0</v>
      </c>
      <c r="F298" s="50">
        <f>SUM(F299:F340)</f>
        <v>0</v>
      </c>
      <c r="G298" s="50"/>
      <c r="H298" s="50"/>
      <c r="I298" s="50"/>
      <c r="J298" s="50"/>
      <c r="K298" s="50"/>
      <c r="L298" s="50"/>
      <c r="M298" s="50"/>
      <c r="N298" s="50"/>
      <c r="O298" s="50"/>
      <c r="P298" s="50"/>
    </row>
    <row r="299" spans="1:16" ht="20.25" customHeight="1" x14ac:dyDescent="0.2">
      <c r="A299" s="104">
        <v>1</v>
      </c>
      <c r="B299" s="105" t="str">
        <f>IF(E299=1,"Pogreška",IF(F299=1,"Provjera","O.K."))</f>
        <v>O.K.</v>
      </c>
      <c r="C299" s="89" t="s">
        <v>3033</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
      <c r="A300" s="104">
        <v>26</v>
      </c>
      <c r="B300" s="105" t="str">
        <f t="shared" ref="B300:B301" si="24">IF(E300=1,"Pogreška",IF(F300=1,"Provjera","O.K."))</f>
        <v>O.K.</v>
      </c>
      <c r="C300" s="135" t="s">
        <v>3034</v>
      </c>
      <c r="D300" s="94"/>
      <c r="E300" s="50">
        <f t="shared" ref="E300:E301" si="25">MAX(G300:K300)</f>
        <v>0</v>
      </c>
      <c r="F300" s="50">
        <f t="shared" ref="F300:F339" si="26">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
      <c r="A301" s="104">
        <v>27</v>
      </c>
      <c r="B301" s="105" t="str">
        <f t="shared" si="24"/>
        <v>O.K.</v>
      </c>
      <c r="C301" s="135" t="s">
        <v>3035</v>
      </c>
      <c r="D301" s="94"/>
      <c r="E301" s="50">
        <f t="shared" si="25"/>
        <v>0</v>
      </c>
      <c r="F301" s="50">
        <f t="shared" si="26"/>
        <v>0</v>
      </c>
      <c r="G301" s="50">
        <f>IF(AND(I3=23,MAX(BILANCA!D335:E335)&gt;0),1,0)</f>
        <v>0</v>
      </c>
      <c r="H301" s="50"/>
      <c r="I301" s="50"/>
      <c r="J301" s="50"/>
      <c r="K301" s="50"/>
      <c r="L301" s="50"/>
      <c r="M301" s="50"/>
      <c r="N301" s="50"/>
      <c r="O301" s="50"/>
      <c r="P301" s="50"/>
    </row>
    <row r="302" spans="1:16" ht="18" customHeight="1" x14ac:dyDescent="0.2">
      <c r="A302" s="104">
        <v>46</v>
      </c>
      <c r="B302" s="105" t="str">
        <f>IF(E302=1,"Pogreška",IF(F302=1,"Provjera","O.K."))</f>
        <v>O.K.</v>
      </c>
      <c r="C302" s="135" t="s">
        <v>3630</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
      <c r="A303" s="104">
        <v>2</v>
      </c>
      <c r="B303" s="105" t="str">
        <f t="shared" ref="B303:B312" si="27">IF(E303=1,"Pogreška",IF(F303=1,"Provjera","O.K."))</f>
        <v>O.K.</v>
      </c>
      <c r="C303" s="135" t="s">
        <v>3036</v>
      </c>
      <c r="D303" s="94"/>
      <c r="E303" s="50">
        <f t="shared" ref="E303:E312" si="28">MAX(G303:K303)</f>
        <v>0</v>
      </c>
      <c r="F303" s="50">
        <f t="shared" si="26"/>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
      <c r="A304" s="104">
        <v>3</v>
      </c>
      <c r="B304" s="105" t="str">
        <f t="shared" si="27"/>
        <v>O.K.</v>
      </c>
      <c r="C304" s="135" t="s">
        <v>3037</v>
      </c>
      <c r="D304" s="94"/>
      <c r="E304" s="50">
        <f t="shared" si="28"/>
        <v>0</v>
      </c>
      <c r="F304" s="50">
        <f t="shared" si="26"/>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
      <c r="A305" s="104">
        <v>4</v>
      </c>
      <c r="B305" s="105" t="str">
        <f t="shared" si="27"/>
        <v>O.K.</v>
      </c>
      <c r="C305" s="135" t="s">
        <v>3038</v>
      </c>
      <c r="D305" s="94"/>
      <c r="E305" s="50">
        <f t="shared" si="28"/>
        <v>0</v>
      </c>
      <c r="F305" s="50">
        <f t="shared" si="26"/>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
      <c r="A306" s="104">
        <v>5</v>
      </c>
      <c r="B306" s="105" t="str">
        <f t="shared" si="27"/>
        <v>O.K.</v>
      </c>
      <c r="C306" s="135" t="s">
        <v>3590</v>
      </c>
      <c r="D306" s="94"/>
      <c r="E306" s="50">
        <f t="shared" si="28"/>
        <v>0</v>
      </c>
      <c r="F306" s="50">
        <f t="shared" si="26"/>
        <v>0</v>
      </c>
      <c r="G306" s="50">
        <f>IF(MIN(BILANCA!D6:E250,BILANCA!D253:E254,BILANCA!D256:E364)&lt;0,1,0)</f>
        <v>0</v>
      </c>
      <c r="H306" s="50"/>
      <c r="I306" s="50"/>
      <c r="J306" s="50"/>
      <c r="K306" s="50"/>
      <c r="L306" s="50"/>
      <c r="M306" s="50"/>
      <c r="N306" s="50"/>
      <c r="O306" s="50"/>
      <c r="P306" s="50"/>
    </row>
    <row r="307" spans="1:16" ht="19.5" customHeight="1" x14ac:dyDescent="0.2">
      <c r="A307" s="104">
        <v>30</v>
      </c>
      <c r="B307" s="105" t="str">
        <f>IF(E307=1,"Pogreška",IF(F307=1,"Provjera","O.K."))</f>
        <v>O.K.</v>
      </c>
      <c r="C307" s="135" t="s">
        <v>3631</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
      <c r="A308" s="104">
        <v>47</v>
      </c>
      <c r="B308" s="105" t="str">
        <f>IF(E308=1,"Pogreška",IF(F308=1,"Provjera","O.K."))</f>
        <v>O.K.</v>
      </c>
      <c r="C308" s="135" t="s">
        <v>3433</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
      <c r="A309" s="104">
        <v>48</v>
      </c>
      <c r="B309" s="105" t="str">
        <f>IF(E309=1,"Pogreška",IF(F309=1,"Provjera","O.K."))</f>
        <v>O.K.</v>
      </c>
      <c r="C309" s="135" t="s">
        <v>3434</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
      <c r="A310" s="104">
        <v>49</v>
      </c>
      <c r="B310" s="105" t="str">
        <f>IF(E310=1,"Pogreška",IF(F310=1,"Provjera","O.K."))</f>
        <v>O.K.</v>
      </c>
      <c r="C310" s="135" t="s">
        <v>3588</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
      <c r="A311" s="104">
        <v>28</v>
      </c>
      <c r="B311" s="105" t="str">
        <f t="shared" si="27"/>
        <v>O.K.</v>
      </c>
      <c r="C311" s="135" t="s">
        <v>3039</v>
      </c>
      <c r="D311" s="94"/>
      <c r="E311" s="50">
        <f t="shared" si="28"/>
        <v>0</v>
      </c>
      <c r="F311" s="50">
        <f t="shared" si="26"/>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
      <c r="A312" s="104">
        <v>29</v>
      </c>
      <c r="B312" s="105" t="str">
        <f t="shared" si="27"/>
        <v>O.K.</v>
      </c>
      <c r="C312" s="135" t="s">
        <v>3040</v>
      </c>
      <c r="D312" s="94"/>
      <c r="E312" s="50">
        <f t="shared" si="28"/>
        <v>0</v>
      </c>
      <c r="F312" s="50">
        <f t="shared" si="26"/>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
      <c r="A313" s="104">
        <v>18</v>
      </c>
      <c r="B313" s="105" t="str">
        <f t="shared" ref="B313:B340" si="29">IF(E313=1,"Pogreška",IF(F313=1,"Provjera","O.K."))</f>
        <v>O.K.</v>
      </c>
      <c r="C313" s="135" t="s">
        <v>3041</v>
      </c>
      <c r="D313" s="94"/>
      <c r="E313" s="50">
        <f t="shared" ref="E313:E339" si="30">MAX(G313:K313)</f>
        <v>0</v>
      </c>
      <c r="F313" s="50">
        <f t="shared" si="26"/>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
      <c r="A314" s="104">
        <v>19</v>
      </c>
      <c r="B314" s="105" t="str">
        <f t="shared" si="29"/>
        <v>O.K.</v>
      </c>
      <c r="C314" s="135" t="s">
        <v>3042</v>
      </c>
      <c r="D314" s="94"/>
      <c r="E314" s="50">
        <f t="shared" si="30"/>
        <v>0</v>
      </c>
      <c r="F314" s="50">
        <f t="shared" si="26"/>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
      <c r="A315" s="104">
        <v>20</v>
      </c>
      <c r="B315" s="105" t="str">
        <f t="shared" si="29"/>
        <v>O.K.</v>
      </c>
      <c r="C315" s="135" t="s">
        <v>3043</v>
      </c>
      <c r="D315" s="94"/>
      <c r="E315" s="50">
        <f t="shared" si="30"/>
        <v>0</v>
      </c>
      <c r="F315" s="50">
        <f t="shared" si="26"/>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
      <c r="A316" s="104">
        <v>50</v>
      </c>
      <c r="B316" s="105" t="str">
        <f t="shared" si="29"/>
        <v>O.K.</v>
      </c>
      <c r="C316" s="135" t="s">
        <v>3431</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
      <c r="A317" s="104">
        <v>21</v>
      </c>
      <c r="B317" s="105" t="str">
        <f t="shared" si="29"/>
        <v>O.K.</v>
      </c>
      <c r="C317" s="135" t="s">
        <v>3044</v>
      </c>
      <c r="D317" s="94"/>
      <c r="E317" s="50">
        <f t="shared" si="30"/>
        <v>0</v>
      </c>
      <c r="F317" s="50">
        <f t="shared" si="26"/>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
      <c r="A318" s="104">
        <v>51</v>
      </c>
      <c r="B318" s="105" t="str">
        <f t="shared" si="29"/>
        <v>O.K.</v>
      </c>
      <c r="C318" s="135" t="s">
        <v>3432</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
      <c r="A319" s="104">
        <v>31</v>
      </c>
      <c r="B319" s="105" t="str">
        <f t="shared" si="29"/>
        <v>O.K.</v>
      </c>
      <c r="C319" s="135" t="s">
        <v>3459</v>
      </c>
      <c r="D319" s="94"/>
      <c r="E319" s="50">
        <f t="shared" si="30"/>
        <v>0</v>
      </c>
      <c r="F319" s="50">
        <f t="shared" si="26"/>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
      <c r="A320" s="104">
        <v>32</v>
      </c>
      <c r="B320" s="105" t="str">
        <f t="shared" si="29"/>
        <v>O.K.</v>
      </c>
      <c r="C320" s="135" t="s">
        <v>3045</v>
      </c>
      <c r="D320" s="94"/>
      <c r="E320" s="50">
        <f t="shared" si="30"/>
        <v>0</v>
      </c>
      <c r="F320" s="50">
        <f t="shared" si="26"/>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
      <c r="A321" s="104">
        <v>33</v>
      </c>
      <c r="B321" s="105" t="str">
        <f t="shared" si="29"/>
        <v>O.K.</v>
      </c>
      <c r="C321" s="135" t="s">
        <v>3046</v>
      </c>
      <c r="D321" s="94"/>
      <c r="E321" s="50">
        <f t="shared" si="30"/>
        <v>0</v>
      </c>
      <c r="F321" s="50">
        <f t="shared" si="26"/>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
      <c r="A322" s="104">
        <v>34</v>
      </c>
      <c r="B322" s="105" t="str">
        <f t="shared" si="29"/>
        <v>O.K.</v>
      </c>
      <c r="C322" s="135" t="s">
        <v>3047</v>
      </c>
      <c r="D322" s="94"/>
      <c r="E322" s="50">
        <f t="shared" si="30"/>
        <v>0</v>
      </c>
      <c r="F322" s="50">
        <f t="shared" si="26"/>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
      <c r="A323" s="104">
        <v>35</v>
      </c>
      <c r="B323" s="105" t="str">
        <f t="shared" ref="B323:B325" si="31">IF(E323=1,"Pogreška",IF(F323=1,"Provjera","O.K."))</f>
        <v>O.K.</v>
      </c>
      <c r="C323" s="135" t="s">
        <v>3048</v>
      </c>
      <c r="D323" s="94"/>
      <c r="E323" s="50">
        <f t="shared" ref="E323:E325" si="32">MAX(G323:K323)</f>
        <v>0</v>
      </c>
      <c r="F323" s="50">
        <f t="shared" ref="F323:F325" si="33">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
      <c r="A324" s="104">
        <v>36</v>
      </c>
      <c r="B324" s="105" t="str">
        <f t="shared" si="31"/>
        <v>O.K.</v>
      </c>
      <c r="C324" s="135" t="s">
        <v>3049</v>
      </c>
      <c r="D324" s="94"/>
      <c r="E324" s="50">
        <f t="shared" si="32"/>
        <v>0</v>
      </c>
      <c r="F324" s="50">
        <f t="shared" si="33"/>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
      <c r="A325" s="104">
        <v>37</v>
      </c>
      <c r="B325" s="105" t="str">
        <f t="shared" si="31"/>
        <v>O.K.</v>
      </c>
      <c r="C325" s="135" t="s">
        <v>3050</v>
      </c>
      <c r="D325" s="94"/>
      <c r="E325" s="50">
        <f t="shared" si="32"/>
        <v>0</v>
      </c>
      <c r="F325" s="50">
        <f t="shared" si="33"/>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
      <c r="A326" s="104">
        <v>38</v>
      </c>
      <c r="B326" s="105" t="str">
        <f t="shared" ref="B326:B329" si="34">IF(E326=1,"Pogreška",IF(F326=1,"Provjera","O.K."))</f>
        <v>O.K.</v>
      </c>
      <c r="C326" s="135" t="s">
        <v>3051</v>
      </c>
      <c r="D326" s="94"/>
      <c r="E326" s="50">
        <f t="shared" ref="E326:E329" si="35">MAX(G326:K326)</f>
        <v>0</v>
      </c>
      <c r="F326" s="50">
        <f t="shared" ref="F326:F329" si="36">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
      <c r="A327" s="104">
        <v>39</v>
      </c>
      <c r="B327" s="105" t="str">
        <f t="shared" si="34"/>
        <v>O.K.</v>
      </c>
      <c r="C327" s="135" t="s">
        <v>3052</v>
      </c>
      <c r="D327" s="94"/>
      <c r="E327" s="50">
        <f t="shared" si="35"/>
        <v>0</v>
      </c>
      <c r="F327" s="50">
        <f t="shared" si="36"/>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
      <c r="A328" s="104">
        <v>40</v>
      </c>
      <c r="B328" s="105" t="str">
        <f t="shared" si="34"/>
        <v>O.K.</v>
      </c>
      <c r="C328" s="135" t="s">
        <v>3053</v>
      </c>
      <c r="D328" s="94"/>
      <c r="E328" s="50">
        <f t="shared" si="35"/>
        <v>0</v>
      </c>
      <c r="F328" s="50">
        <f t="shared" si="36"/>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
      <c r="A329" s="104">
        <v>41</v>
      </c>
      <c r="B329" s="105" t="str">
        <f t="shared" si="34"/>
        <v>O.K.</v>
      </c>
      <c r="C329" s="135" t="s">
        <v>3054</v>
      </c>
      <c r="D329" s="94"/>
      <c r="E329" s="50">
        <f t="shared" si="35"/>
        <v>0</v>
      </c>
      <c r="F329" s="50">
        <f t="shared" si="36"/>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
      <c r="A330" s="104">
        <v>42</v>
      </c>
      <c r="B330" s="105" t="str">
        <f t="shared" si="29"/>
        <v>O.K.</v>
      </c>
      <c r="C330" s="135" t="s">
        <v>3055</v>
      </c>
      <c r="D330" s="94"/>
      <c r="E330" s="50">
        <f t="shared" si="30"/>
        <v>0</v>
      </c>
      <c r="F330" s="50">
        <f t="shared" si="26"/>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
      <c r="A331" s="104">
        <v>43</v>
      </c>
      <c r="B331" s="105" t="str">
        <f>IF(E331=1,"Pogreška",IF(F331=1,"Provjera","O.K."))</f>
        <v>O.K.</v>
      </c>
      <c r="C331" s="135" t="s">
        <v>3056</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
      <c r="A332" s="104">
        <v>44</v>
      </c>
      <c r="B332" s="105" t="str">
        <f t="shared" si="29"/>
        <v>O.K.</v>
      </c>
      <c r="C332" s="135" t="s">
        <v>3057</v>
      </c>
      <c r="D332" s="94"/>
      <c r="E332" s="50">
        <f t="shared" si="30"/>
        <v>0</v>
      </c>
      <c r="F332" s="50">
        <f t="shared" si="26"/>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
      <c r="A333" s="104">
        <v>45</v>
      </c>
      <c r="B333" s="105" t="str">
        <f>IF(E333=1,"Pogreška",IF(F333=1,"Provjera","O.K."))</f>
        <v>O.K.</v>
      </c>
      <c r="C333" s="135" t="s">
        <v>3058</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
      <c r="A334" s="104">
        <v>52</v>
      </c>
      <c r="B334" s="105" t="str">
        <f>IF(E334=1,"Pogreška",IF(F334=1,"Provjera","O.K."))</f>
        <v>O.K.</v>
      </c>
      <c r="C334" s="135" t="s">
        <v>3438</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
      <c r="A335" s="104">
        <v>53</v>
      </c>
      <c r="B335" s="105" t="str">
        <f>IF(E335=1,"Pogreška",IF(F335=1,"Provjera","O.K."))</f>
        <v>O.K.</v>
      </c>
      <c r="C335" s="135" t="s">
        <v>3436</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
      <c r="A336" s="104">
        <v>22</v>
      </c>
      <c r="B336" s="105" t="str">
        <f t="shared" si="29"/>
        <v>O.K.</v>
      </c>
      <c r="C336" s="135" t="s">
        <v>3059</v>
      </c>
      <c r="D336" s="94"/>
      <c r="E336" s="50">
        <f t="shared" si="30"/>
        <v>0</v>
      </c>
      <c r="F336" s="50">
        <f t="shared" si="26"/>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
      <c r="A337" s="104">
        <v>23</v>
      </c>
      <c r="B337" s="105" t="str">
        <f t="shared" si="29"/>
        <v>O.K.</v>
      </c>
      <c r="C337" s="135" t="s">
        <v>3060</v>
      </c>
      <c r="D337" s="94"/>
      <c r="E337" s="50">
        <f t="shared" si="30"/>
        <v>0</v>
      </c>
      <c r="F337" s="50">
        <f t="shared" si="26"/>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
      <c r="A338" s="104">
        <v>24</v>
      </c>
      <c r="B338" s="105" t="str">
        <f t="shared" si="29"/>
        <v>O.K.</v>
      </c>
      <c r="C338" s="135" t="s">
        <v>3061</v>
      </c>
      <c r="D338" s="94"/>
      <c r="E338" s="50">
        <f t="shared" si="30"/>
        <v>0</v>
      </c>
      <c r="F338" s="50">
        <f t="shared" si="26"/>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
      <c r="A339" s="104">
        <v>25</v>
      </c>
      <c r="B339" s="105" t="str">
        <f t="shared" si="29"/>
        <v>O.K.</v>
      </c>
      <c r="C339" s="135" t="s">
        <v>3062</v>
      </c>
      <c r="D339" s="94"/>
      <c r="E339" s="50">
        <f t="shared" si="30"/>
        <v>0</v>
      </c>
      <c r="F339" s="50">
        <f t="shared" si="26"/>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
      <c r="A340" s="104">
        <v>54</v>
      </c>
      <c r="B340" s="105" t="str">
        <f t="shared" si="29"/>
        <v>O.K.</v>
      </c>
      <c r="C340" s="135" t="s">
        <v>3435</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
      <c r="A341" s="377" t="s">
        <v>31</v>
      </c>
      <c r="B341" s="378"/>
      <c r="C341" s="379"/>
      <c r="D341" s="94"/>
      <c r="E341" s="50">
        <f>SUM(E342:E343)</f>
        <v>0</v>
      </c>
      <c r="F341" s="50">
        <f>SUM(F342:F343)</f>
        <v>0</v>
      </c>
      <c r="G341" s="50"/>
      <c r="H341" s="50"/>
      <c r="I341" s="50"/>
      <c r="J341" s="50"/>
      <c r="K341" s="50"/>
      <c r="L341" s="50"/>
      <c r="M341" s="50"/>
      <c r="N341" s="50"/>
      <c r="O341" s="50"/>
      <c r="P341" s="50"/>
    </row>
    <row r="342" spans="1:16" ht="30" customHeight="1" x14ac:dyDescent="0.2">
      <c r="A342" s="104">
        <v>1</v>
      </c>
      <c r="B342" s="105" t="str">
        <f t="shared" ref="B342:B343" si="37">IF(E342=1,"Pogreška",IF(F342=1,"Provjera","O.K."))</f>
        <v>O.K.</v>
      </c>
      <c r="C342" s="235" t="s">
        <v>3032</v>
      </c>
      <c r="D342" s="94"/>
      <c r="E342" s="50">
        <f t="shared" ref="E342:E343" si="38">MAX(G342:K342)</f>
        <v>0</v>
      </c>
      <c r="F342" s="50">
        <f t="shared" ref="F342:F343" si="39">MAX(L342:O342)</f>
        <v>0</v>
      </c>
      <c r="G342" s="50">
        <f>IF(MIN(OBVEZE!D5:D109)&lt;-0.001,1,0)</f>
        <v>0</v>
      </c>
      <c r="H342" s="50"/>
      <c r="I342" s="50"/>
      <c r="J342" s="50"/>
      <c r="K342" s="50"/>
      <c r="L342" s="50"/>
      <c r="M342" s="50"/>
      <c r="N342" s="50"/>
      <c r="O342" s="50"/>
      <c r="P342" s="50"/>
    </row>
    <row r="343" spans="1:16" ht="42" customHeight="1" x14ac:dyDescent="0.2">
      <c r="A343" s="104">
        <v>2</v>
      </c>
      <c r="B343" s="105" t="str">
        <f t="shared" si="37"/>
        <v>O.K.</v>
      </c>
      <c r="C343" s="89" t="s">
        <v>3063</v>
      </c>
      <c r="D343" s="94"/>
      <c r="E343" s="50">
        <f t="shared" si="38"/>
        <v>0</v>
      </c>
      <c r="F343" s="50">
        <f t="shared" si="39"/>
        <v>0</v>
      </c>
      <c r="G343" s="50">
        <f>IF(ROUND(OBVEZE!D44,2)&lt;&gt;ROUND(OBVEZE!D45+OBVEZE!D104,2),1,0)</f>
        <v>0</v>
      </c>
      <c r="H343" s="50"/>
      <c r="I343" s="50"/>
      <c r="J343" s="50"/>
      <c r="K343" s="50"/>
      <c r="L343" s="50"/>
      <c r="M343" s="50"/>
      <c r="N343" s="50"/>
      <c r="O343" s="50"/>
      <c r="P343" s="50"/>
    </row>
    <row r="344" spans="1:16" ht="19.5" customHeight="1" x14ac:dyDescent="0.2">
      <c r="A344" s="377" t="s">
        <v>30</v>
      </c>
      <c r="B344" s="378"/>
      <c r="C344" s="379"/>
      <c r="D344" s="94"/>
      <c r="E344" s="50">
        <f>SUM(E345:E345)</f>
        <v>0</v>
      </c>
      <c r="F344" s="50">
        <f>SUM(F345:F345)</f>
        <v>0</v>
      </c>
      <c r="G344" s="50"/>
      <c r="H344" s="50"/>
      <c r="I344" s="50"/>
      <c r="J344" s="50"/>
      <c r="K344" s="50"/>
      <c r="L344" s="50"/>
      <c r="M344" s="50"/>
      <c r="N344" s="50"/>
      <c r="O344" s="50"/>
      <c r="P344" s="50"/>
    </row>
    <row r="345" spans="1:16" ht="30" customHeight="1" x14ac:dyDescent="0.2">
      <c r="A345" s="104">
        <v>1</v>
      </c>
      <c r="B345" s="105" t="str">
        <f>IF(E345=1,"Pogreška",IF(F345=1,"Provjera","O.K."))</f>
        <v>O.K.</v>
      </c>
      <c r="C345" s="89" t="s">
        <v>3032</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
      <c r="A346" s="377" t="s">
        <v>3064</v>
      </c>
      <c r="B346" s="378"/>
      <c r="C346" s="379"/>
      <c r="D346" s="94"/>
      <c r="E346" s="50">
        <f>SUM(E347)</f>
        <v>0</v>
      </c>
      <c r="F346" s="50">
        <f t="shared" ref="F346" si="40">SUM(F347)</f>
        <v>0</v>
      </c>
      <c r="G346" s="50"/>
      <c r="H346" s="50"/>
      <c r="I346" s="50"/>
      <c r="J346" s="50"/>
      <c r="K346" s="50"/>
      <c r="L346" s="50"/>
      <c r="M346" s="50"/>
      <c r="N346" s="50"/>
      <c r="O346" s="50"/>
      <c r="P346" s="50"/>
    </row>
    <row r="347" spans="1:16" ht="30" customHeight="1" x14ac:dyDescent="0.2">
      <c r="A347" s="119">
        <v>1</v>
      </c>
      <c r="B347" s="120" t="str">
        <f>IF(E347=1,"Pogreška",IF(F347=1,"Provjera","O.K."))</f>
        <v>O.K.</v>
      </c>
      <c r="C347" s="121" t="s">
        <v>3032</v>
      </c>
      <c r="D347" s="94"/>
      <c r="E347" s="50">
        <f>MAX(G347:K347)</f>
        <v>0</v>
      </c>
      <c r="F347" s="50">
        <f>MAX(L347:O347)</f>
        <v>0</v>
      </c>
      <c r="G347" s="50">
        <f>IF(MIN('RAS-funkcijski'!D5:E141)&lt;-0.001,1,0)</f>
        <v>0</v>
      </c>
      <c r="H347" s="50"/>
      <c r="I347" s="50"/>
      <c r="J347" s="50"/>
      <c r="K347" s="50"/>
      <c r="L347" s="50"/>
      <c r="M347" s="50"/>
      <c r="N347" s="50"/>
      <c r="O347" s="50"/>
      <c r="P347" s="50"/>
    </row>
    <row r="348" spans="1:16" ht="12.75" x14ac:dyDescent="0.2">
      <c r="A348" s="92"/>
      <c r="B348" s="93"/>
      <c r="C348" s="61"/>
      <c r="D348" s="94"/>
      <c r="E348" s="50"/>
      <c r="F348" s="50"/>
      <c r="G348" s="50"/>
      <c r="H348" s="50"/>
      <c r="I348" s="50"/>
      <c r="J348" s="50"/>
      <c r="K348" s="50"/>
      <c r="L348" s="50"/>
      <c r="M348" s="50"/>
      <c r="N348" s="50"/>
      <c r="O348" s="50"/>
      <c r="P348" s="50"/>
    </row>
    <row r="349" spans="1:16" ht="12.75" x14ac:dyDescent="0.2">
      <c r="A349" s="92"/>
      <c r="B349" s="93"/>
      <c r="C349" s="61"/>
      <c r="D349" s="94"/>
      <c r="E349" s="50"/>
      <c r="F349" s="50"/>
      <c r="G349" s="50"/>
      <c r="H349" s="50"/>
      <c r="I349" s="50"/>
      <c r="J349" s="50"/>
      <c r="K349" s="50"/>
      <c r="L349" s="50"/>
      <c r="M349" s="50"/>
      <c r="N349" s="50"/>
      <c r="O349" s="50"/>
      <c r="P349" s="50"/>
    </row>
    <row r="350" spans="1:16" ht="11.25" customHeight="1" x14ac:dyDescent="0.2">
      <c r="A350" s="92"/>
      <c r="B350" s="93"/>
      <c r="C350" s="61"/>
      <c r="D350" s="94"/>
      <c r="E350" s="50"/>
      <c r="F350" s="50"/>
      <c r="G350" s="50"/>
      <c r="H350" s="50"/>
      <c r="I350" s="50"/>
      <c r="J350" s="50"/>
      <c r="K350" s="50"/>
      <c r="L350" s="50"/>
      <c r="M350" s="50"/>
      <c r="N350" s="50"/>
      <c r="O350" s="50"/>
      <c r="P350" s="50"/>
    </row>
    <row r="351" spans="1:16" ht="11.25" customHeight="1" x14ac:dyDescent="0.2">
      <c r="A351" s="92"/>
      <c r="B351" s="93"/>
      <c r="C351" s="61"/>
      <c r="D351" s="94"/>
      <c r="E351" s="50"/>
      <c r="F351" s="50"/>
      <c r="G351" s="50"/>
      <c r="H351" s="50"/>
      <c r="I351" s="50"/>
      <c r="J351" s="50"/>
      <c r="K351" s="50"/>
      <c r="L351" s="50"/>
      <c r="M351" s="50"/>
      <c r="N351" s="50"/>
      <c r="O351" s="50"/>
      <c r="P351" s="50"/>
    </row>
    <row r="352" spans="1:16" ht="11.25" customHeight="1" x14ac:dyDescent="0.2">
      <c r="A352" s="92"/>
      <c r="B352" s="93"/>
      <c r="C352" s="61"/>
      <c r="D352" s="94"/>
      <c r="E352" s="50"/>
      <c r="F352" s="50"/>
      <c r="G352" s="50"/>
      <c r="H352" s="50"/>
      <c r="I352" s="50"/>
      <c r="J352" s="50"/>
      <c r="K352" s="50"/>
      <c r="L352" s="50"/>
      <c r="M352" s="50"/>
      <c r="N352" s="50"/>
      <c r="O352" s="50"/>
      <c r="P352" s="50"/>
    </row>
    <row r="353" spans="1:16" ht="11.25" customHeight="1" x14ac:dyDescent="0.2">
      <c r="A353" s="92"/>
      <c r="B353" s="93"/>
      <c r="C353" s="61"/>
      <c r="D353" s="94"/>
      <c r="E353" s="50"/>
      <c r="F353" s="50"/>
      <c r="G353" s="50"/>
      <c r="H353" s="50"/>
      <c r="I353" s="50"/>
      <c r="J353" s="50"/>
      <c r="K353" s="50"/>
      <c r="L353" s="50"/>
      <c r="M353" s="50"/>
      <c r="N353" s="50"/>
      <c r="O353" s="50"/>
      <c r="P353" s="50"/>
    </row>
    <row r="354" spans="1:16" ht="11.25" customHeight="1" x14ac:dyDescent="0.2">
      <c r="A354" s="92"/>
      <c r="B354" s="93"/>
      <c r="C354" s="61"/>
      <c r="D354" s="94"/>
      <c r="E354" s="50"/>
      <c r="F354" s="50"/>
      <c r="G354" s="50"/>
      <c r="H354" s="50"/>
      <c r="I354" s="50"/>
      <c r="J354" s="50"/>
      <c r="K354" s="50"/>
      <c r="L354" s="50"/>
      <c r="M354" s="50"/>
      <c r="N354" s="50"/>
      <c r="O354" s="50"/>
      <c r="P354" s="50"/>
    </row>
    <row r="355" spans="1:16" ht="11.25" customHeight="1" x14ac:dyDescent="0.2">
      <c r="A355" s="92"/>
      <c r="B355" s="93"/>
      <c r="C355" s="61"/>
      <c r="D355" s="94"/>
      <c r="E355" s="50"/>
      <c r="F355" s="50"/>
      <c r="G355" s="50"/>
      <c r="H355" s="50"/>
      <c r="I355" s="50"/>
      <c r="J355" s="50"/>
      <c r="K355" s="50"/>
      <c r="L355" s="50"/>
      <c r="M355" s="50"/>
      <c r="N355" s="50"/>
      <c r="O355" s="50"/>
      <c r="P355" s="50"/>
    </row>
    <row r="356" spans="1:16" ht="11.25" customHeight="1" x14ac:dyDescent="0.2">
      <c r="A356" s="92"/>
      <c r="B356" s="93"/>
      <c r="C356" s="61"/>
      <c r="D356" s="94"/>
      <c r="E356" s="50"/>
      <c r="F356" s="50"/>
      <c r="G356" s="50"/>
      <c r="H356" s="50"/>
      <c r="I356" s="50"/>
      <c r="J356" s="50"/>
      <c r="K356" s="50"/>
      <c r="L356" s="50"/>
      <c r="M356" s="50"/>
      <c r="N356" s="50"/>
      <c r="O356" s="50"/>
      <c r="P356" s="50"/>
    </row>
    <row r="357" spans="1:16" ht="11.25" customHeight="1" x14ac:dyDescent="0.2">
      <c r="A357" s="92"/>
      <c r="B357" s="93"/>
      <c r="C357" s="61"/>
      <c r="D357" s="94"/>
      <c r="E357" s="50"/>
      <c r="F357" s="50"/>
      <c r="G357" s="50"/>
      <c r="H357" s="50"/>
      <c r="I357" s="50"/>
      <c r="J357" s="50"/>
      <c r="K357" s="50"/>
      <c r="L357" s="50"/>
      <c r="M357" s="50"/>
      <c r="N357" s="50"/>
      <c r="O357" s="50"/>
      <c r="P357" s="50"/>
    </row>
    <row r="358" spans="1:16" ht="11.25" customHeight="1" x14ac:dyDescent="0.2">
      <c r="A358" s="92"/>
      <c r="B358" s="93"/>
      <c r="C358" s="61"/>
      <c r="D358" s="94"/>
      <c r="E358" s="50"/>
      <c r="F358" s="50"/>
      <c r="G358" s="50"/>
      <c r="H358" s="50"/>
      <c r="I358" s="50"/>
      <c r="J358" s="50"/>
      <c r="K358" s="50"/>
      <c r="L358" s="50"/>
      <c r="M358" s="50"/>
      <c r="N358" s="50"/>
      <c r="O358" s="50"/>
      <c r="P358" s="50"/>
    </row>
    <row r="359" spans="1:16" ht="11.25" customHeight="1" x14ac:dyDescent="0.2">
      <c r="A359" s="92"/>
      <c r="B359" s="93"/>
      <c r="C359" s="61"/>
      <c r="D359" s="94"/>
      <c r="E359" s="50"/>
      <c r="F359" s="50"/>
      <c r="G359" s="50"/>
      <c r="H359" s="50"/>
      <c r="I359" s="50"/>
      <c r="J359" s="50"/>
      <c r="K359" s="50"/>
      <c r="L359" s="50"/>
      <c r="M359" s="50"/>
      <c r="N359" s="50"/>
      <c r="O359" s="50"/>
      <c r="P359" s="50"/>
    </row>
    <row r="360" spans="1:16" ht="11.25" customHeight="1" x14ac:dyDescent="0.2">
      <c r="A360" s="92"/>
      <c r="B360" s="93"/>
      <c r="C360" s="61"/>
      <c r="D360" s="94"/>
      <c r="E360" s="50"/>
      <c r="F360" s="50"/>
      <c r="G360" s="50"/>
      <c r="H360" s="50"/>
      <c r="I360" s="50"/>
      <c r="J360" s="50"/>
      <c r="K360" s="50"/>
      <c r="L360" s="50"/>
      <c r="M360" s="50"/>
      <c r="N360" s="50"/>
      <c r="O360" s="50"/>
      <c r="P360" s="50"/>
    </row>
    <row r="361" spans="1:16" ht="11.25" customHeight="1" x14ac:dyDescent="0.2">
      <c r="A361" s="92"/>
      <c r="B361" s="93"/>
      <c r="C361" s="61"/>
      <c r="D361" s="94"/>
      <c r="E361" s="50"/>
      <c r="F361" s="50"/>
      <c r="G361" s="50"/>
      <c r="H361" s="50"/>
      <c r="I361" s="50"/>
      <c r="J361" s="50"/>
      <c r="K361" s="50"/>
      <c r="L361" s="50"/>
      <c r="M361" s="50"/>
      <c r="N361" s="50"/>
      <c r="O361" s="50"/>
      <c r="P361" s="50"/>
    </row>
    <row r="362" spans="1:16" ht="11.25" customHeight="1" x14ac:dyDescent="0.2">
      <c r="A362" s="92"/>
      <c r="B362" s="93"/>
      <c r="C362" s="61"/>
      <c r="D362" s="94"/>
      <c r="E362" s="50"/>
      <c r="F362" s="50"/>
      <c r="G362" s="50"/>
      <c r="H362" s="50"/>
      <c r="I362" s="50"/>
      <c r="J362" s="50"/>
      <c r="K362" s="50"/>
      <c r="L362" s="50"/>
      <c r="M362" s="50"/>
      <c r="N362" s="50"/>
      <c r="O362" s="50"/>
      <c r="P362" s="50"/>
    </row>
    <row r="363" spans="1:16" ht="11.25" customHeight="1" x14ac:dyDescent="0.2">
      <c r="A363" s="92"/>
      <c r="B363" s="93"/>
      <c r="C363" s="61"/>
      <c r="D363" s="94"/>
      <c r="E363" s="50"/>
      <c r="F363" s="50"/>
      <c r="G363" s="50"/>
      <c r="H363" s="50"/>
      <c r="I363" s="50"/>
      <c r="J363" s="50"/>
      <c r="K363" s="50"/>
      <c r="L363" s="50"/>
      <c r="M363" s="50"/>
      <c r="N363" s="50"/>
      <c r="O363" s="50"/>
      <c r="P363" s="50"/>
    </row>
    <row r="364" spans="1:16" ht="11.25" customHeight="1" x14ac:dyDescent="0.2">
      <c r="A364" s="92"/>
      <c r="B364" s="93"/>
      <c r="C364" s="61"/>
      <c r="D364" s="94"/>
      <c r="E364" s="50"/>
      <c r="F364" s="50"/>
      <c r="G364" s="50"/>
      <c r="H364" s="50"/>
      <c r="I364" s="50"/>
      <c r="J364" s="50"/>
      <c r="K364" s="50"/>
      <c r="L364" s="50"/>
      <c r="M364" s="50"/>
      <c r="N364" s="50"/>
      <c r="O364" s="50"/>
      <c r="P364" s="50"/>
    </row>
    <row r="365" spans="1:16" ht="11.25" customHeight="1" x14ac:dyDescent="0.2">
      <c r="A365" s="92"/>
      <c r="B365" s="93"/>
      <c r="C365" s="61"/>
      <c r="D365" s="94"/>
      <c r="E365" s="50"/>
      <c r="F365" s="50"/>
      <c r="G365" s="50"/>
      <c r="H365" s="50"/>
      <c r="I365" s="50"/>
      <c r="J365" s="50"/>
      <c r="K365" s="50"/>
      <c r="L365" s="50"/>
      <c r="M365" s="50"/>
      <c r="N365" s="50"/>
      <c r="O365" s="50"/>
      <c r="P365" s="50"/>
    </row>
    <row r="366" spans="1:16" ht="11.25" customHeight="1" x14ac:dyDescent="0.2">
      <c r="A366" s="92"/>
      <c r="B366" s="93"/>
      <c r="C366" s="61"/>
      <c r="D366" s="94"/>
      <c r="E366" s="50"/>
      <c r="F366" s="50"/>
      <c r="G366" s="50"/>
      <c r="H366" s="50"/>
      <c r="I366" s="50"/>
      <c r="J366" s="50"/>
      <c r="K366" s="50"/>
      <c r="L366" s="50"/>
      <c r="M366" s="50"/>
      <c r="N366" s="50"/>
      <c r="O366" s="50"/>
      <c r="P366" s="50"/>
    </row>
    <row r="367" spans="1:16" ht="11.25" customHeight="1" x14ac:dyDescent="0.2">
      <c r="A367" s="92"/>
      <c r="B367" s="93"/>
      <c r="C367" s="61"/>
      <c r="D367" s="94"/>
      <c r="E367" s="50"/>
      <c r="F367" s="50"/>
      <c r="G367" s="50"/>
      <c r="H367" s="50"/>
      <c r="I367" s="50"/>
      <c r="J367" s="50"/>
      <c r="K367" s="50"/>
      <c r="L367" s="50"/>
      <c r="M367" s="50"/>
      <c r="N367" s="50"/>
      <c r="O367" s="50"/>
      <c r="P367" s="50"/>
    </row>
    <row r="368" spans="1:16" ht="11.25" customHeight="1" x14ac:dyDescent="0.2">
      <c r="A368" s="92"/>
      <c r="B368" s="93"/>
      <c r="C368" s="61"/>
      <c r="D368" s="94"/>
      <c r="E368" s="50"/>
      <c r="F368" s="50"/>
      <c r="G368" s="50"/>
      <c r="H368" s="50"/>
      <c r="I368" s="50"/>
      <c r="J368" s="50"/>
      <c r="K368" s="50"/>
      <c r="L368" s="50"/>
      <c r="M368" s="50"/>
      <c r="N368" s="50"/>
      <c r="O368" s="50"/>
      <c r="P368" s="50"/>
    </row>
    <row r="369" spans="1:16" ht="11.25" customHeight="1" x14ac:dyDescent="0.2">
      <c r="A369" s="92"/>
      <c r="B369" s="93"/>
      <c r="C369" s="61"/>
      <c r="D369" s="94"/>
      <c r="E369" s="50"/>
      <c r="F369" s="50"/>
      <c r="G369" s="50"/>
      <c r="H369" s="50"/>
      <c r="I369" s="50"/>
      <c r="J369" s="50"/>
      <c r="K369" s="50"/>
      <c r="L369" s="50"/>
      <c r="M369" s="50"/>
      <c r="N369" s="50"/>
      <c r="O369" s="50"/>
      <c r="P369" s="50"/>
    </row>
    <row r="370" spans="1:16" ht="11.25" customHeight="1" x14ac:dyDescent="0.2">
      <c r="A370" s="92"/>
      <c r="B370" s="93"/>
      <c r="C370" s="61"/>
      <c r="D370" s="94"/>
      <c r="E370" s="50"/>
      <c r="F370" s="50"/>
      <c r="G370" s="50"/>
      <c r="H370" s="50"/>
      <c r="I370" s="50"/>
      <c r="J370" s="50"/>
      <c r="K370" s="50"/>
      <c r="L370" s="50"/>
      <c r="M370" s="50"/>
      <c r="N370" s="50"/>
      <c r="O370" s="50"/>
      <c r="P370" s="50"/>
    </row>
    <row r="371" spans="1:16" ht="11.25" customHeight="1" x14ac:dyDescent="0.2">
      <c r="A371" s="92"/>
      <c r="B371" s="93"/>
      <c r="C371" s="61"/>
      <c r="D371" s="94"/>
      <c r="E371" s="50"/>
      <c r="F371" s="50"/>
      <c r="G371" s="50"/>
      <c r="H371" s="50"/>
      <c r="I371" s="50"/>
      <c r="J371" s="50"/>
      <c r="K371" s="50"/>
      <c r="L371" s="50"/>
      <c r="M371" s="50"/>
      <c r="N371" s="50"/>
      <c r="O371" s="50"/>
      <c r="P371" s="50"/>
    </row>
    <row r="372" spans="1:16" ht="11.25" customHeight="1" x14ac:dyDescent="0.2">
      <c r="A372" s="92"/>
      <c r="B372" s="93"/>
      <c r="C372" s="61"/>
      <c r="D372" s="94"/>
      <c r="E372" s="50"/>
      <c r="F372" s="50"/>
      <c r="G372" s="50"/>
      <c r="H372" s="50"/>
      <c r="I372" s="50"/>
      <c r="J372" s="50"/>
      <c r="K372" s="50"/>
      <c r="L372" s="50"/>
      <c r="M372" s="50"/>
      <c r="N372" s="50"/>
      <c r="O372" s="50"/>
      <c r="P372" s="50"/>
    </row>
    <row r="373" spans="1:16" ht="11.25" customHeight="1" x14ac:dyDescent="0.2">
      <c r="A373" s="92"/>
      <c r="B373" s="93"/>
      <c r="C373" s="61"/>
      <c r="D373" s="94"/>
      <c r="E373" s="50"/>
      <c r="F373" s="50"/>
      <c r="G373" s="50"/>
      <c r="H373" s="50"/>
      <c r="I373" s="50"/>
      <c r="J373" s="50"/>
      <c r="K373" s="50"/>
      <c r="L373" s="50"/>
      <c r="M373" s="50"/>
      <c r="N373" s="50"/>
      <c r="O373" s="50"/>
      <c r="P373" s="50"/>
    </row>
    <row r="374" spans="1:16" ht="11.25" customHeight="1" x14ac:dyDescent="0.2">
      <c r="A374" s="92"/>
      <c r="B374" s="93"/>
      <c r="C374" s="61"/>
      <c r="D374" s="94"/>
      <c r="E374" s="50"/>
      <c r="F374" s="50"/>
      <c r="G374" s="50"/>
      <c r="H374" s="50"/>
      <c r="I374" s="50"/>
      <c r="J374" s="50"/>
      <c r="K374" s="50"/>
      <c r="L374" s="50"/>
      <c r="M374" s="50"/>
      <c r="N374" s="50"/>
      <c r="O374" s="50"/>
      <c r="P374" s="50"/>
    </row>
    <row r="375" spans="1:16" ht="11.25" customHeight="1" x14ac:dyDescent="0.2">
      <c r="A375" s="92"/>
      <c r="B375" s="93"/>
      <c r="C375" s="61"/>
      <c r="D375" s="94"/>
      <c r="E375" s="50"/>
      <c r="F375" s="50"/>
      <c r="G375" s="50"/>
      <c r="H375" s="50"/>
      <c r="I375" s="50"/>
      <c r="J375" s="50"/>
      <c r="K375" s="50"/>
      <c r="L375" s="50"/>
      <c r="M375" s="50"/>
      <c r="N375" s="50"/>
      <c r="O375" s="50"/>
      <c r="P375" s="50"/>
    </row>
    <row r="376" spans="1:16" ht="11.25" customHeight="1" x14ac:dyDescent="0.2">
      <c r="A376" s="92"/>
      <c r="B376" s="93"/>
      <c r="C376" s="61"/>
      <c r="D376" s="94"/>
      <c r="E376" s="50"/>
      <c r="F376" s="50"/>
      <c r="G376" s="50"/>
      <c r="H376" s="50"/>
      <c r="I376" s="50"/>
      <c r="J376" s="50"/>
      <c r="K376" s="50"/>
      <c r="L376" s="50"/>
      <c r="M376" s="50"/>
      <c r="N376" s="50"/>
      <c r="O376" s="50"/>
      <c r="P376" s="50"/>
    </row>
    <row r="377" spans="1:16" ht="11.25" customHeight="1" x14ac:dyDescent="0.2">
      <c r="A377" s="92"/>
      <c r="B377" s="93"/>
      <c r="C377" s="61"/>
      <c r="D377" s="94"/>
      <c r="E377" s="50"/>
      <c r="F377" s="50"/>
      <c r="G377" s="50"/>
      <c r="H377" s="50"/>
      <c r="I377" s="50"/>
      <c r="J377" s="50"/>
      <c r="K377" s="50"/>
      <c r="L377" s="50"/>
      <c r="M377" s="50"/>
      <c r="N377" s="50"/>
      <c r="O377" s="50"/>
      <c r="P377" s="50"/>
    </row>
    <row r="378" spans="1:16" ht="11.25" customHeight="1" x14ac:dyDescent="0.2">
      <c r="A378" s="92"/>
      <c r="B378" s="93"/>
      <c r="C378" s="61"/>
      <c r="D378" s="94"/>
      <c r="E378" s="50"/>
      <c r="F378" s="50"/>
      <c r="G378" s="50"/>
      <c r="H378" s="50"/>
      <c r="I378" s="50"/>
      <c r="J378" s="50"/>
      <c r="K378" s="50"/>
      <c r="L378" s="50"/>
      <c r="M378" s="50"/>
      <c r="N378" s="50"/>
      <c r="O378" s="50"/>
      <c r="P378" s="50"/>
    </row>
    <row r="379" spans="1:16" ht="11.25" customHeight="1" x14ac:dyDescent="0.2">
      <c r="A379" s="92"/>
      <c r="B379" s="93"/>
      <c r="C379" s="61"/>
      <c r="D379" s="94"/>
      <c r="E379" s="50"/>
      <c r="F379" s="50"/>
      <c r="G379" s="50"/>
      <c r="H379" s="50"/>
      <c r="I379" s="50"/>
      <c r="J379" s="50"/>
      <c r="K379" s="50"/>
      <c r="L379" s="50"/>
      <c r="M379" s="50"/>
      <c r="N379" s="50"/>
      <c r="O379" s="50"/>
      <c r="P379" s="50"/>
    </row>
    <row r="380" spans="1:16" ht="11.25" customHeight="1" x14ac:dyDescent="0.2">
      <c r="A380" s="92"/>
      <c r="B380" s="93"/>
      <c r="C380" s="61"/>
      <c r="D380" s="94"/>
      <c r="E380" s="50"/>
      <c r="F380" s="50"/>
      <c r="G380" s="50"/>
      <c r="H380" s="50"/>
      <c r="I380" s="50"/>
      <c r="J380" s="50"/>
      <c r="K380" s="50"/>
      <c r="L380" s="50"/>
      <c r="M380" s="50"/>
      <c r="N380" s="50"/>
      <c r="O380" s="50"/>
      <c r="P380" s="50"/>
    </row>
    <row r="381" spans="1:16" ht="11.25" customHeight="1" x14ac:dyDescent="0.2">
      <c r="A381" s="92"/>
      <c r="B381" s="93"/>
      <c r="C381" s="61"/>
      <c r="D381" s="94"/>
      <c r="E381" s="50"/>
      <c r="F381" s="50"/>
      <c r="G381" s="50"/>
      <c r="H381" s="50"/>
      <c r="I381" s="50"/>
      <c r="J381" s="50"/>
      <c r="K381" s="50"/>
      <c r="L381" s="50"/>
      <c r="M381" s="50"/>
      <c r="N381" s="50"/>
      <c r="O381" s="50"/>
      <c r="P381" s="50"/>
    </row>
    <row r="382" spans="1:16" ht="11.25" customHeight="1" x14ac:dyDescent="0.2">
      <c r="A382" s="92"/>
      <c r="B382" s="93"/>
      <c r="C382" s="61"/>
      <c r="D382" s="94"/>
      <c r="E382" s="50"/>
      <c r="F382" s="50"/>
      <c r="G382" s="50"/>
      <c r="H382" s="50"/>
      <c r="I382" s="50"/>
      <c r="J382" s="50"/>
      <c r="K382" s="50"/>
      <c r="L382" s="50"/>
      <c r="M382" s="50"/>
      <c r="N382" s="50"/>
      <c r="O382" s="50"/>
      <c r="P382" s="50"/>
    </row>
    <row r="383" spans="1:16" ht="11.25" customHeight="1" x14ac:dyDescent="0.2">
      <c r="A383" s="92"/>
      <c r="B383" s="93"/>
      <c r="C383" s="61"/>
      <c r="D383" s="94"/>
      <c r="E383" s="50"/>
      <c r="F383" s="50"/>
      <c r="G383" s="50"/>
      <c r="H383" s="50"/>
      <c r="I383" s="50"/>
      <c r="J383" s="50"/>
      <c r="K383" s="50"/>
      <c r="L383" s="50"/>
      <c r="M383" s="50"/>
      <c r="N383" s="50"/>
      <c r="O383" s="50"/>
      <c r="P383" s="50"/>
    </row>
    <row r="384" spans="1:16" ht="11.25" customHeight="1" x14ac:dyDescent="0.2">
      <c r="A384" s="92"/>
      <c r="B384" s="93"/>
      <c r="C384" s="61"/>
      <c r="D384" s="94"/>
      <c r="E384" s="50"/>
      <c r="F384" s="50"/>
      <c r="G384" s="50"/>
      <c r="H384" s="50"/>
      <c r="I384" s="50"/>
      <c r="J384" s="50"/>
      <c r="K384" s="50"/>
      <c r="L384" s="50"/>
      <c r="M384" s="50"/>
      <c r="N384" s="50"/>
      <c r="O384" s="50"/>
      <c r="P384" s="50"/>
    </row>
    <row r="385" spans="1:16" ht="11.25" customHeight="1" x14ac:dyDescent="0.2">
      <c r="A385" s="92"/>
      <c r="B385" s="93"/>
      <c r="C385" s="61"/>
      <c r="D385" s="94"/>
      <c r="E385" s="50"/>
      <c r="F385" s="50"/>
      <c r="G385" s="50"/>
      <c r="H385" s="50"/>
      <c r="I385" s="50"/>
      <c r="J385" s="50"/>
      <c r="K385" s="50"/>
      <c r="L385" s="50"/>
      <c r="M385" s="50"/>
      <c r="N385" s="50"/>
      <c r="O385" s="50"/>
      <c r="P385" s="50"/>
    </row>
    <row r="386" spans="1:16" ht="11.25" customHeight="1" x14ac:dyDescent="0.2">
      <c r="A386" s="92"/>
      <c r="B386" s="93"/>
      <c r="C386" s="61"/>
      <c r="D386" s="94"/>
      <c r="E386" s="50"/>
      <c r="F386" s="50"/>
      <c r="G386" s="50"/>
      <c r="H386" s="50"/>
      <c r="I386" s="50"/>
      <c r="J386" s="50"/>
      <c r="K386" s="50"/>
      <c r="L386" s="50"/>
      <c r="M386" s="50"/>
      <c r="N386" s="50"/>
      <c r="O386" s="50"/>
      <c r="P386" s="50"/>
    </row>
    <row r="387" spans="1:16" ht="11.25" customHeight="1" x14ac:dyDescent="0.2">
      <c r="A387" s="92"/>
      <c r="B387" s="93"/>
      <c r="C387" s="61"/>
      <c r="D387" s="94"/>
      <c r="E387" s="50"/>
      <c r="F387" s="50"/>
      <c r="G387" s="50"/>
      <c r="H387" s="50"/>
      <c r="I387" s="50"/>
      <c r="J387" s="50"/>
      <c r="K387" s="50"/>
      <c r="L387" s="50"/>
      <c r="M387" s="50"/>
      <c r="N387" s="50"/>
      <c r="O387" s="50"/>
      <c r="P387" s="50"/>
    </row>
    <row r="388" spans="1:16" ht="11.25" customHeight="1" x14ac:dyDescent="0.2">
      <c r="A388" s="92"/>
      <c r="B388" s="93"/>
      <c r="C388" s="61"/>
      <c r="D388" s="94"/>
      <c r="E388" s="50"/>
      <c r="F388" s="50"/>
      <c r="G388" s="50"/>
      <c r="H388" s="50"/>
      <c r="I388" s="50"/>
      <c r="J388" s="50"/>
      <c r="K388" s="50"/>
      <c r="L388" s="50"/>
      <c r="M388" s="50"/>
      <c r="N388" s="50"/>
      <c r="O388" s="50"/>
      <c r="P388" s="50"/>
    </row>
    <row r="389" spans="1:16" ht="11.25" customHeight="1" x14ac:dyDescent="0.2">
      <c r="A389" s="92"/>
      <c r="B389" s="93"/>
      <c r="C389" s="61"/>
      <c r="D389" s="94"/>
      <c r="E389" s="50"/>
      <c r="F389" s="50"/>
      <c r="G389" s="50"/>
      <c r="H389" s="50"/>
      <c r="I389" s="50"/>
      <c r="J389" s="50"/>
      <c r="K389" s="50"/>
      <c r="L389" s="50"/>
      <c r="M389" s="50"/>
      <c r="N389" s="50"/>
      <c r="O389" s="50"/>
      <c r="P389" s="50"/>
    </row>
    <row r="390" spans="1:16" ht="11.25" customHeight="1" x14ac:dyDescent="0.2">
      <c r="A390" s="92"/>
      <c r="B390" s="93"/>
      <c r="C390" s="61"/>
      <c r="D390" s="94"/>
      <c r="E390" s="50"/>
      <c r="F390" s="50"/>
      <c r="G390" s="50"/>
      <c r="H390" s="50"/>
      <c r="I390" s="50"/>
      <c r="J390" s="50"/>
      <c r="K390" s="50"/>
      <c r="L390" s="50"/>
      <c r="M390" s="50"/>
      <c r="N390" s="50"/>
      <c r="O390" s="50"/>
      <c r="P390" s="50"/>
    </row>
    <row r="391" spans="1:16" ht="11.25" customHeight="1" x14ac:dyDescent="0.2">
      <c r="A391" s="92"/>
      <c r="B391" s="93"/>
      <c r="C391" s="61"/>
      <c r="D391" s="94"/>
      <c r="E391" s="50"/>
      <c r="F391" s="50"/>
      <c r="G391" s="50"/>
      <c r="H391" s="50"/>
      <c r="I391" s="50"/>
      <c r="J391" s="50"/>
      <c r="K391" s="50"/>
      <c r="L391" s="50"/>
      <c r="M391" s="50"/>
      <c r="N391" s="50"/>
      <c r="O391" s="50"/>
      <c r="P391" s="50"/>
    </row>
    <row r="392" spans="1:16" ht="11.25" customHeight="1" x14ac:dyDescent="0.2">
      <c r="A392" s="92"/>
      <c r="B392" s="93"/>
      <c r="C392" s="61"/>
      <c r="D392" s="94"/>
      <c r="E392" s="50"/>
      <c r="F392" s="50"/>
      <c r="G392" s="50"/>
      <c r="H392" s="50"/>
      <c r="I392" s="50"/>
      <c r="J392" s="50"/>
      <c r="K392" s="50"/>
      <c r="L392" s="50"/>
      <c r="M392" s="50"/>
      <c r="N392" s="50"/>
      <c r="O392" s="50"/>
      <c r="P392" s="50"/>
    </row>
    <row r="393" spans="1:16" ht="11.25" customHeight="1" x14ac:dyDescent="0.2">
      <c r="A393" s="92"/>
      <c r="B393" s="93"/>
      <c r="C393" s="61"/>
      <c r="D393" s="94"/>
      <c r="E393" s="50"/>
      <c r="F393" s="50"/>
      <c r="G393" s="50"/>
      <c r="H393" s="50"/>
      <c r="I393" s="50"/>
      <c r="J393" s="50"/>
      <c r="K393" s="50"/>
      <c r="L393" s="50"/>
      <c r="M393" s="50"/>
      <c r="N393" s="50"/>
      <c r="O393" s="50"/>
      <c r="P393" s="50"/>
    </row>
    <row r="394" spans="1:16" ht="11.25" customHeight="1" x14ac:dyDescent="0.2">
      <c r="A394" s="92"/>
      <c r="B394" s="93"/>
      <c r="C394" s="61"/>
      <c r="D394" s="94"/>
      <c r="E394" s="50"/>
      <c r="F394" s="50"/>
      <c r="G394" s="50"/>
      <c r="H394" s="50"/>
      <c r="I394" s="50"/>
      <c r="J394" s="50"/>
      <c r="K394" s="50"/>
      <c r="L394" s="50"/>
      <c r="M394" s="50"/>
      <c r="N394" s="50"/>
      <c r="O394" s="50"/>
      <c r="P394" s="50"/>
    </row>
    <row r="395" spans="1:16" ht="11.25" customHeight="1" x14ac:dyDescent="0.2">
      <c r="A395" s="92"/>
      <c r="B395" s="93"/>
      <c r="C395" s="61"/>
      <c r="D395" s="94"/>
      <c r="E395" s="50"/>
      <c r="F395" s="50"/>
      <c r="G395" s="50"/>
      <c r="H395" s="50"/>
      <c r="I395" s="50"/>
      <c r="J395" s="50"/>
      <c r="K395" s="50"/>
      <c r="L395" s="50"/>
      <c r="M395" s="50"/>
      <c r="N395" s="50"/>
      <c r="O395" s="50"/>
      <c r="P395" s="50"/>
    </row>
    <row r="396" spans="1:16" ht="11.25" customHeight="1" x14ac:dyDescent="0.2">
      <c r="A396" s="92"/>
      <c r="B396" s="93"/>
      <c r="C396" s="61"/>
      <c r="D396" s="94"/>
      <c r="E396" s="50"/>
      <c r="F396" s="50"/>
      <c r="G396" s="50"/>
      <c r="H396" s="50"/>
      <c r="I396" s="50"/>
      <c r="J396" s="50"/>
      <c r="K396" s="50"/>
      <c r="L396" s="50"/>
      <c r="M396" s="50"/>
      <c r="N396" s="50"/>
      <c r="O396" s="50"/>
      <c r="P396" s="50"/>
    </row>
    <row r="397" spans="1:16" ht="11.25" customHeight="1" x14ac:dyDescent="0.2">
      <c r="A397" s="92"/>
      <c r="B397" s="93"/>
      <c r="C397" s="61"/>
      <c r="D397" s="94"/>
      <c r="E397" s="50"/>
      <c r="F397" s="50"/>
      <c r="G397" s="50"/>
      <c r="H397" s="50"/>
      <c r="I397" s="50"/>
      <c r="J397" s="50"/>
      <c r="K397" s="50"/>
      <c r="L397" s="50"/>
      <c r="M397" s="50"/>
      <c r="N397" s="50"/>
      <c r="O397" s="50"/>
      <c r="P397" s="50"/>
    </row>
    <row r="398" spans="1:16" ht="11.25" customHeight="1" x14ac:dyDescent="0.2">
      <c r="A398" s="92"/>
      <c r="B398" s="93"/>
      <c r="C398" s="61"/>
      <c r="D398" s="94"/>
      <c r="E398" s="50"/>
      <c r="F398" s="50"/>
      <c r="G398" s="50"/>
      <c r="H398" s="50"/>
      <c r="I398" s="50"/>
      <c r="J398" s="50"/>
      <c r="K398" s="50"/>
      <c r="L398" s="50"/>
      <c r="M398" s="50"/>
      <c r="N398" s="50"/>
      <c r="O398" s="50"/>
      <c r="P398" s="50"/>
    </row>
    <row r="399" spans="1:16" ht="11.25" customHeight="1" x14ac:dyDescent="0.2">
      <c r="A399" s="92"/>
      <c r="B399" s="93"/>
      <c r="C399" s="61"/>
      <c r="D399" s="94"/>
      <c r="E399" s="50"/>
      <c r="F399" s="50"/>
      <c r="G399" s="50"/>
      <c r="H399" s="50"/>
      <c r="I399" s="50"/>
      <c r="J399" s="50"/>
      <c r="K399" s="50"/>
      <c r="L399" s="50"/>
      <c r="M399" s="50"/>
      <c r="N399" s="50"/>
      <c r="O399" s="50"/>
      <c r="P399" s="50"/>
    </row>
    <row r="400" spans="1:16" ht="11.25" customHeight="1" x14ac:dyDescent="0.2">
      <c r="A400" s="92"/>
      <c r="B400" s="93"/>
      <c r="C400" s="61"/>
      <c r="D400" s="94"/>
      <c r="E400" s="50"/>
      <c r="F400" s="50"/>
      <c r="G400" s="50"/>
      <c r="H400" s="50"/>
      <c r="I400" s="50"/>
      <c r="J400" s="50"/>
      <c r="K400" s="50"/>
      <c r="L400" s="50"/>
      <c r="M400" s="50"/>
      <c r="N400" s="50"/>
      <c r="O400" s="50"/>
      <c r="P400" s="50"/>
    </row>
    <row r="401" spans="1:16" ht="11.25" customHeight="1" x14ac:dyDescent="0.2">
      <c r="A401" s="92"/>
      <c r="B401" s="93"/>
      <c r="C401" s="61"/>
      <c r="D401" s="94"/>
      <c r="E401" s="50"/>
      <c r="F401" s="50"/>
      <c r="G401" s="50"/>
      <c r="H401" s="50"/>
      <c r="I401" s="50"/>
      <c r="J401" s="50"/>
      <c r="K401" s="50"/>
      <c r="L401" s="50"/>
      <c r="M401" s="50"/>
      <c r="N401" s="50"/>
      <c r="O401" s="50"/>
      <c r="P401" s="50"/>
    </row>
    <row r="402" spans="1:16" ht="11.25" customHeight="1" x14ac:dyDescent="0.2">
      <c r="A402" s="92"/>
      <c r="B402" s="93"/>
      <c r="C402" s="61"/>
      <c r="D402" s="94"/>
      <c r="E402" s="50"/>
      <c r="F402" s="50"/>
      <c r="G402" s="50"/>
      <c r="H402" s="50"/>
      <c r="I402" s="50"/>
      <c r="J402" s="50"/>
      <c r="K402" s="50"/>
      <c r="L402" s="50"/>
      <c r="M402" s="50"/>
      <c r="N402" s="50"/>
      <c r="O402" s="50"/>
      <c r="P402" s="50"/>
    </row>
    <row r="403" spans="1:16" ht="11.25" customHeight="1" x14ac:dyDescent="0.2">
      <c r="A403" s="92"/>
      <c r="B403" s="93"/>
      <c r="C403" s="61"/>
      <c r="D403" s="94"/>
      <c r="E403" s="50"/>
      <c r="F403" s="50"/>
      <c r="G403" s="50"/>
      <c r="H403" s="50"/>
      <c r="I403" s="50"/>
      <c r="J403" s="50"/>
      <c r="K403" s="50"/>
      <c r="L403" s="50"/>
      <c r="M403" s="50"/>
      <c r="N403" s="50"/>
      <c r="O403" s="50"/>
      <c r="P403" s="50"/>
    </row>
    <row r="404" spans="1:16" ht="11.25" customHeight="1" x14ac:dyDescent="0.2">
      <c r="A404" s="92"/>
      <c r="B404" s="93"/>
      <c r="C404" s="61"/>
      <c r="D404" s="94"/>
      <c r="E404" s="50"/>
      <c r="F404" s="50"/>
      <c r="G404" s="50"/>
      <c r="H404" s="50"/>
      <c r="I404" s="50"/>
      <c r="J404" s="50"/>
      <c r="K404" s="50"/>
      <c r="L404" s="50"/>
      <c r="M404" s="50"/>
      <c r="N404" s="50"/>
      <c r="O404" s="50"/>
      <c r="P404" s="50"/>
    </row>
    <row r="405" spans="1:16" ht="11.25" customHeight="1" x14ac:dyDescent="0.2">
      <c r="A405" s="92"/>
      <c r="B405" s="93"/>
      <c r="C405" s="61"/>
      <c r="D405" s="94"/>
      <c r="E405" s="50"/>
      <c r="F405" s="50"/>
      <c r="G405" s="50"/>
      <c r="H405" s="50"/>
      <c r="I405" s="50"/>
      <c r="J405" s="50"/>
      <c r="K405" s="50"/>
      <c r="L405" s="50"/>
      <c r="M405" s="50"/>
      <c r="N405" s="50"/>
      <c r="O405" s="50"/>
      <c r="P405" s="50"/>
    </row>
    <row r="406" spans="1:16" ht="11.25" customHeight="1" x14ac:dyDescent="0.2">
      <c r="A406" s="92"/>
      <c r="B406" s="93"/>
      <c r="C406" s="61"/>
      <c r="D406" s="94"/>
      <c r="E406" s="50"/>
      <c r="F406" s="50"/>
      <c r="G406" s="50"/>
      <c r="H406" s="50"/>
      <c r="I406" s="50"/>
      <c r="J406" s="50"/>
      <c r="K406" s="50"/>
      <c r="L406" s="50"/>
      <c r="M406" s="50"/>
      <c r="N406" s="50"/>
      <c r="O406" s="50"/>
      <c r="P406" s="50"/>
    </row>
    <row r="407" spans="1:16" ht="11.25" customHeight="1" x14ac:dyDescent="0.2">
      <c r="A407" s="92"/>
      <c r="B407" s="93"/>
      <c r="C407" s="61"/>
      <c r="D407" s="94"/>
      <c r="E407" s="50"/>
      <c r="F407" s="50"/>
      <c r="G407" s="50"/>
      <c r="H407" s="50"/>
      <c r="I407" s="50"/>
      <c r="J407" s="50"/>
      <c r="K407" s="50"/>
      <c r="L407" s="50"/>
      <c r="M407" s="50"/>
      <c r="N407" s="50"/>
      <c r="O407" s="50"/>
      <c r="P407" s="50"/>
    </row>
    <row r="408" spans="1:16" ht="11.25" customHeight="1" x14ac:dyDescent="0.2">
      <c r="A408" s="92"/>
      <c r="B408" s="93"/>
      <c r="C408" s="61"/>
      <c r="D408" s="94"/>
      <c r="E408" s="50"/>
      <c r="F408" s="50"/>
      <c r="G408" s="50"/>
      <c r="H408" s="50"/>
      <c r="I408" s="50"/>
      <c r="J408" s="50"/>
      <c r="K408" s="50"/>
      <c r="L408" s="50"/>
      <c r="M408" s="50"/>
      <c r="N408" s="50"/>
      <c r="O408" s="50"/>
      <c r="P408" s="50"/>
    </row>
    <row r="409" spans="1:16" ht="11.25" customHeight="1" x14ac:dyDescent="0.2">
      <c r="A409" s="92"/>
      <c r="B409" s="93"/>
      <c r="C409" s="61"/>
      <c r="D409" s="94"/>
      <c r="E409" s="50"/>
      <c r="F409" s="50"/>
      <c r="G409" s="50"/>
      <c r="H409" s="50"/>
      <c r="I409" s="50"/>
      <c r="J409" s="50"/>
      <c r="K409" s="50"/>
      <c r="L409" s="50"/>
      <c r="M409" s="50"/>
      <c r="N409" s="50"/>
      <c r="O409" s="50"/>
      <c r="P409" s="50"/>
    </row>
    <row r="410" spans="1:16" ht="11.25" customHeight="1" x14ac:dyDescent="0.2">
      <c r="A410" s="92"/>
      <c r="B410" s="93"/>
      <c r="C410" s="61"/>
      <c r="D410" s="94"/>
      <c r="E410" s="50"/>
      <c r="F410" s="50"/>
      <c r="G410" s="50"/>
      <c r="H410" s="50"/>
      <c r="I410" s="50"/>
      <c r="J410" s="50"/>
      <c r="K410" s="50"/>
      <c r="L410" s="50"/>
      <c r="M410" s="50"/>
      <c r="N410" s="50"/>
      <c r="O410" s="50"/>
      <c r="P410" s="50"/>
    </row>
    <row r="411" spans="1:16" ht="11.25" customHeight="1" x14ac:dyDescent="0.2">
      <c r="A411" s="92"/>
      <c r="B411" s="93"/>
      <c r="C411" s="61"/>
      <c r="D411" s="94"/>
      <c r="E411" s="50"/>
      <c r="F411" s="50"/>
      <c r="G411" s="50"/>
      <c r="H411" s="50"/>
      <c r="I411" s="50"/>
      <c r="J411" s="50"/>
      <c r="K411" s="50"/>
      <c r="L411" s="50"/>
      <c r="M411" s="50"/>
      <c r="N411" s="50"/>
      <c r="O411" s="50"/>
      <c r="P411" s="50"/>
    </row>
    <row r="412" spans="1:16" ht="11.25" customHeight="1" x14ac:dyDescent="0.2">
      <c r="A412" s="92"/>
      <c r="B412" s="93"/>
      <c r="C412" s="61"/>
      <c r="D412" s="94"/>
      <c r="E412" s="50"/>
      <c r="F412" s="50"/>
      <c r="G412" s="50"/>
      <c r="H412" s="50"/>
      <c r="I412" s="50"/>
      <c r="J412" s="50"/>
      <c r="K412" s="50"/>
      <c r="L412" s="50"/>
      <c r="M412" s="50"/>
      <c r="N412" s="50"/>
      <c r="O412" s="50"/>
      <c r="P412" s="50"/>
    </row>
    <row r="413" spans="1:16" ht="11.25" customHeight="1" x14ac:dyDescent="0.2">
      <c r="A413" s="92"/>
      <c r="B413" s="93"/>
      <c r="C413" s="61"/>
      <c r="D413" s="94"/>
      <c r="E413" s="50"/>
      <c r="F413" s="50"/>
      <c r="G413" s="50"/>
      <c r="H413" s="50"/>
      <c r="I413" s="50"/>
      <c r="J413" s="50"/>
      <c r="K413" s="50"/>
      <c r="L413" s="50"/>
      <c r="M413" s="50"/>
      <c r="N413" s="50"/>
      <c r="O413" s="50"/>
      <c r="P413" s="50"/>
    </row>
    <row r="414" spans="1:16" ht="11.25" customHeight="1" x14ac:dyDescent="0.2">
      <c r="A414" s="92"/>
      <c r="B414" s="93"/>
      <c r="C414" s="61"/>
      <c r="D414" s="94"/>
      <c r="E414" s="50"/>
      <c r="F414" s="50"/>
      <c r="G414" s="50"/>
      <c r="H414" s="50"/>
      <c r="I414" s="50"/>
      <c r="J414" s="50"/>
      <c r="K414" s="50"/>
      <c r="L414" s="50"/>
      <c r="M414" s="50"/>
      <c r="N414" s="50"/>
      <c r="O414" s="50"/>
      <c r="P414" s="50"/>
    </row>
    <row r="415" spans="1:16" ht="11.25" customHeight="1" x14ac:dyDescent="0.2">
      <c r="A415" s="92"/>
      <c r="B415" s="93"/>
      <c r="C415" s="61"/>
      <c r="D415" s="94"/>
      <c r="E415" s="50"/>
      <c r="F415" s="50"/>
      <c r="G415" s="50"/>
      <c r="H415" s="50"/>
      <c r="I415" s="50"/>
      <c r="J415" s="50"/>
      <c r="K415" s="50"/>
      <c r="L415" s="50"/>
      <c r="M415" s="50"/>
      <c r="N415" s="50"/>
      <c r="O415" s="50"/>
      <c r="P415" s="50"/>
    </row>
    <row r="416" spans="1:16" ht="11.25" customHeight="1" x14ac:dyDescent="0.2">
      <c r="A416" s="92"/>
      <c r="B416" s="93"/>
      <c r="C416" s="61"/>
      <c r="D416" s="94"/>
      <c r="E416" s="50"/>
      <c r="F416" s="50"/>
      <c r="G416" s="50"/>
      <c r="H416" s="50"/>
      <c r="I416" s="50"/>
      <c r="J416" s="50"/>
      <c r="K416" s="50"/>
      <c r="L416" s="50"/>
      <c r="M416" s="50"/>
      <c r="N416" s="50"/>
      <c r="O416" s="50"/>
      <c r="P416" s="50"/>
    </row>
    <row r="417" spans="1:16" ht="11.25" customHeight="1" x14ac:dyDescent="0.2">
      <c r="A417" s="92"/>
      <c r="B417" s="93"/>
      <c r="C417" s="61"/>
      <c r="D417" s="94"/>
      <c r="E417" s="50"/>
      <c r="F417" s="50"/>
      <c r="G417" s="50"/>
      <c r="H417" s="50"/>
      <c r="I417" s="50"/>
      <c r="J417" s="50"/>
      <c r="K417" s="50"/>
      <c r="L417" s="50"/>
      <c r="M417" s="50"/>
      <c r="N417" s="50"/>
      <c r="O417" s="50"/>
      <c r="P417" s="50"/>
    </row>
    <row r="418" spans="1:16" ht="11.25" customHeight="1" x14ac:dyDescent="0.2">
      <c r="A418" s="92"/>
      <c r="B418" s="93"/>
      <c r="C418" s="61"/>
      <c r="D418" s="94"/>
      <c r="E418" s="50"/>
      <c r="F418" s="50"/>
      <c r="G418" s="50"/>
      <c r="H418" s="50"/>
      <c r="I418" s="50"/>
      <c r="J418" s="50"/>
      <c r="K418" s="50"/>
      <c r="L418" s="50"/>
      <c r="M418" s="50"/>
      <c r="N418" s="50"/>
      <c r="O418" s="50"/>
      <c r="P418" s="50"/>
    </row>
    <row r="419" spans="1:16" ht="11.25" customHeight="1" x14ac:dyDescent="0.2">
      <c r="A419" s="92"/>
      <c r="B419" s="93"/>
      <c r="C419" s="61"/>
      <c r="D419" s="94"/>
      <c r="E419" s="50"/>
      <c r="F419" s="50"/>
      <c r="G419" s="50"/>
      <c r="H419" s="50"/>
      <c r="I419" s="50"/>
      <c r="J419" s="50"/>
      <c r="K419" s="50"/>
      <c r="L419" s="50"/>
      <c r="M419" s="50"/>
      <c r="N419" s="50"/>
      <c r="O419" s="50"/>
      <c r="P419" s="50"/>
    </row>
    <row r="420" spans="1:16" ht="11.25" customHeight="1" x14ac:dyDescent="0.2">
      <c r="A420" s="92"/>
      <c r="B420" s="93"/>
      <c r="C420" s="61"/>
      <c r="D420" s="94"/>
      <c r="E420" s="50"/>
      <c r="F420" s="50"/>
      <c r="G420" s="50"/>
      <c r="H420" s="50"/>
      <c r="I420" s="50"/>
      <c r="J420" s="50"/>
      <c r="K420" s="50"/>
      <c r="L420" s="50"/>
      <c r="M420" s="50"/>
      <c r="N420" s="50"/>
      <c r="O420" s="50"/>
      <c r="P420" s="50"/>
    </row>
    <row r="421" spans="1:16" ht="11.25" customHeight="1" x14ac:dyDescent="0.2">
      <c r="A421" s="92"/>
      <c r="B421" s="93"/>
      <c r="C421" s="61"/>
      <c r="D421" s="94"/>
      <c r="E421" s="50"/>
      <c r="F421" s="50"/>
      <c r="G421" s="50"/>
      <c r="H421" s="50"/>
      <c r="I421" s="50"/>
      <c r="J421" s="50"/>
      <c r="K421" s="50"/>
      <c r="L421" s="50"/>
      <c r="M421" s="50"/>
      <c r="N421" s="50"/>
      <c r="O421" s="50"/>
      <c r="P421" s="50"/>
    </row>
    <row r="422" spans="1:16" ht="11.25" customHeight="1" x14ac:dyDescent="0.2">
      <c r="A422" s="92"/>
      <c r="B422" s="93"/>
      <c r="C422" s="61"/>
      <c r="D422" s="94"/>
      <c r="E422" s="50"/>
      <c r="F422" s="50"/>
      <c r="G422" s="50"/>
      <c r="H422" s="50"/>
      <c r="I422" s="50"/>
      <c r="J422" s="50"/>
      <c r="K422" s="50"/>
      <c r="L422" s="50"/>
      <c r="M422" s="50"/>
      <c r="N422" s="50"/>
      <c r="O422" s="50"/>
      <c r="P422" s="50"/>
    </row>
    <row r="423" spans="1:16" ht="11.25" customHeight="1" x14ac:dyDescent="0.2">
      <c r="A423" s="92"/>
      <c r="B423" s="93"/>
      <c r="C423" s="61"/>
      <c r="D423" s="94"/>
      <c r="E423" s="50"/>
      <c r="F423" s="50"/>
      <c r="G423" s="50"/>
      <c r="H423" s="50"/>
      <c r="I423" s="50"/>
      <c r="J423" s="50"/>
      <c r="K423" s="50"/>
      <c r="L423" s="50"/>
      <c r="M423" s="50"/>
      <c r="N423" s="50"/>
      <c r="O423" s="50"/>
      <c r="P423" s="50"/>
    </row>
    <row r="424" spans="1:16" ht="11.25" customHeight="1" x14ac:dyDescent="0.2">
      <c r="A424" s="92"/>
      <c r="B424" s="93"/>
      <c r="C424" s="61"/>
      <c r="D424" s="94"/>
      <c r="E424" s="50"/>
      <c r="F424" s="50"/>
      <c r="G424" s="50"/>
      <c r="H424" s="50"/>
      <c r="I424" s="50"/>
      <c r="J424" s="50"/>
      <c r="K424" s="50"/>
      <c r="L424" s="50"/>
      <c r="M424" s="50"/>
      <c r="N424" s="50"/>
      <c r="O424" s="50"/>
      <c r="P424" s="50"/>
    </row>
    <row r="425" spans="1:16" ht="11.25" customHeight="1" x14ac:dyDescent="0.2">
      <c r="A425" s="92"/>
      <c r="B425" s="93"/>
      <c r="C425" s="61"/>
      <c r="D425" s="94"/>
      <c r="E425" s="50"/>
      <c r="F425" s="50"/>
      <c r="G425" s="50"/>
      <c r="H425" s="50"/>
      <c r="I425" s="50"/>
      <c r="J425" s="50"/>
      <c r="K425" s="50"/>
      <c r="L425" s="50"/>
      <c r="M425" s="50"/>
      <c r="N425" s="50"/>
      <c r="O425" s="50"/>
      <c r="P425" s="50"/>
    </row>
    <row r="426" spans="1:16" ht="11.25" customHeight="1" x14ac:dyDescent="0.2">
      <c r="A426" s="92"/>
      <c r="B426" s="93"/>
      <c r="C426" s="61"/>
      <c r="D426" s="94"/>
      <c r="E426" s="50"/>
      <c r="F426" s="50"/>
      <c r="G426" s="50"/>
      <c r="H426" s="50"/>
      <c r="I426" s="50"/>
      <c r="J426" s="50"/>
      <c r="K426" s="50"/>
      <c r="L426" s="50"/>
      <c r="M426" s="50"/>
      <c r="N426" s="50"/>
      <c r="O426" s="50"/>
      <c r="P426" s="50"/>
    </row>
    <row r="427" spans="1:16" ht="11.25" customHeight="1" x14ac:dyDescent="0.2">
      <c r="A427" s="92"/>
      <c r="B427" s="93"/>
      <c r="C427" s="61"/>
      <c r="D427" s="94"/>
      <c r="E427" s="50"/>
      <c r="F427" s="50"/>
      <c r="G427" s="50"/>
      <c r="H427" s="50"/>
      <c r="I427" s="50"/>
      <c r="J427" s="50"/>
      <c r="K427" s="50"/>
      <c r="L427" s="50"/>
      <c r="M427" s="50"/>
      <c r="N427" s="50"/>
      <c r="O427" s="50"/>
      <c r="P427" s="50"/>
    </row>
    <row r="428" spans="1:16" ht="11.25" customHeight="1" x14ac:dyDescent="0.2">
      <c r="A428" s="92"/>
      <c r="B428" s="93"/>
      <c r="C428" s="61"/>
      <c r="D428" s="94"/>
      <c r="E428" s="50"/>
      <c r="F428" s="50"/>
      <c r="G428" s="50"/>
      <c r="H428" s="50"/>
      <c r="I428" s="50"/>
      <c r="J428" s="50"/>
      <c r="K428" s="50"/>
      <c r="L428" s="50"/>
      <c r="M428" s="50"/>
      <c r="N428" s="50"/>
      <c r="O428" s="50"/>
      <c r="P428" s="50"/>
    </row>
    <row r="429" spans="1:16" ht="11.25" customHeight="1" x14ac:dyDescent="0.2">
      <c r="A429" s="92"/>
      <c r="B429" s="93"/>
      <c r="C429" s="61"/>
      <c r="D429" s="94"/>
      <c r="E429" s="50"/>
      <c r="F429" s="50"/>
      <c r="G429" s="50"/>
      <c r="H429" s="50"/>
      <c r="I429" s="50"/>
      <c r="J429" s="50"/>
      <c r="K429" s="50"/>
      <c r="L429" s="50"/>
      <c r="M429" s="50"/>
      <c r="N429" s="50"/>
      <c r="O429" s="50"/>
      <c r="P429" s="50"/>
    </row>
    <row r="430" spans="1:16" ht="11.25" customHeight="1" x14ac:dyDescent="0.2">
      <c r="A430" s="92"/>
      <c r="B430" s="93"/>
      <c r="C430" s="61"/>
      <c r="D430" s="94"/>
      <c r="E430" s="50"/>
      <c r="F430" s="50"/>
      <c r="G430" s="50"/>
      <c r="H430" s="50"/>
      <c r="I430" s="50"/>
      <c r="J430" s="50"/>
      <c r="K430" s="50"/>
      <c r="L430" s="50"/>
      <c r="M430" s="50"/>
      <c r="N430" s="50"/>
      <c r="O430" s="50"/>
      <c r="P430" s="50"/>
    </row>
    <row r="431" spans="1:16" ht="11.25" customHeight="1" x14ac:dyDescent="0.2">
      <c r="A431" s="92"/>
      <c r="B431" s="93"/>
      <c r="C431" s="61"/>
      <c r="D431" s="94"/>
      <c r="E431" s="50"/>
      <c r="F431" s="50"/>
      <c r="G431" s="50"/>
      <c r="H431" s="50"/>
      <c r="I431" s="50"/>
      <c r="J431" s="50"/>
      <c r="K431" s="50"/>
      <c r="L431" s="50"/>
      <c r="M431" s="50"/>
      <c r="N431" s="50"/>
      <c r="O431" s="50"/>
      <c r="P431" s="50"/>
    </row>
    <row r="432" spans="1:16" ht="11.25" customHeight="1" x14ac:dyDescent="0.2">
      <c r="A432" s="92"/>
      <c r="B432" s="93"/>
      <c r="C432" s="61"/>
      <c r="D432" s="94"/>
      <c r="E432" s="50"/>
      <c r="F432" s="50"/>
      <c r="G432" s="50"/>
      <c r="H432" s="50"/>
      <c r="I432" s="50"/>
      <c r="J432" s="50"/>
      <c r="K432" s="50"/>
      <c r="L432" s="50"/>
      <c r="M432" s="50"/>
      <c r="N432" s="50"/>
      <c r="O432" s="50"/>
      <c r="P432" s="50"/>
    </row>
    <row r="433" spans="1:16" ht="11.25" customHeight="1" x14ac:dyDescent="0.2">
      <c r="A433" s="92"/>
      <c r="B433" s="93"/>
      <c r="C433" s="61"/>
      <c r="D433" s="94"/>
      <c r="E433" s="50"/>
      <c r="F433" s="50"/>
      <c r="G433" s="50"/>
      <c r="H433" s="50"/>
      <c r="I433" s="50"/>
      <c r="J433" s="50"/>
      <c r="K433" s="50"/>
      <c r="L433" s="50"/>
      <c r="M433" s="50"/>
      <c r="N433" s="50"/>
      <c r="O433" s="50"/>
      <c r="P433" s="50"/>
    </row>
    <row r="434" spans="1:16" ht="11.25" customHeight="1" x14ac:dyDescent="0.2">
      <c r="A434" s="92"/>
      <c r="B434" s="93"/>
      <c r="C434" s="61"/>
      <c r="D434" s="94"/>
      <c r="E434" s="50"/>
      <c r="F434" s="50"/>
      <c r="G434" s="50"/>
      <c r="H434" s="50"/>
      <c r="I434" s="50"/>
      <c r="J434" s="50"/>
      <c r="K434" s="50"/>
      <c r="L434" s="50"/>
      <c r="M434" s="50"/>
      <c r="N434" s="50"/>
      <c r="O434" s="50"/>
      <c r="P434" s="50"/>
    </row>
    <row r="435" spans="1:16" ht="11.25" customHeight="1" x14ac:dyDescent="0.2">
      <c r="A435" s="92"/>
      <c r="B435" s="93"/>
      <c r="C435" s="61"/>
      <c r="D435" s="94"/>
      <c r="E435" s="50"/>
      <c r="F435" s="50"/>
      <c r="G435" s="50"/>
      <c r="H435" s="50"/>
      <c r="I435" s="50"/>
      <c r="J435" s="50"/>
      <c r="K435" s="50"/>
      <c r="L435" s="50"/>
      <c r="M435" s="50"/>
      <c r="N435" s="50"/>
      <c r="O435" s="50"/>
      <c r="P435" s="50"/>
    </row>
    <row r="436" spans="1:16" ht="11.25" customHeight="1" x14ac:dyDescent="0.2">
      <c r="A436" s="92"/>
      <c r="B436" s="93"/>
      <c r="C436" s="61"/>
      <c r="D436" s="94"/>
      <c r="E436" s="50"/>
      <c r="F436" s="50"/>
      <c r="G436" s="50"/>
      <c r="H436" s="50"/>
      <c r="I436" s="50"/>
      <c r="J436" s="50"/>
      <c r="K436" s="50"/>
      <c r="L436" s="50"/>
      <c r="M436" s="50"/>
      <c r="N436" s="50"/>
      <c r="O436" s="50"/>
      <c r="P436" s="50"/>
    </row>
    <row r="437" spans="1:16" ht="11.25" customHeight="1" x14ac:dyDescent="0.2">
      <c r="A437" s="92"/>
      <c r="B437" s="93"/>
      <c r="C437" s="61"/>
      <c r="D437" s="94"/>
      <c r="E437" s="50"/>
      <c r="F437" s="50"/>
      <c r="G437" s="50"/>
      <c r="H437" s="50"/>
      <c r="I437" s="50"/>
      <c r="J437" s="50"/>
      <c r="K437" s="50"/>
      <c r="L437" s="50"/>
      <c r="M437" s="50"/>
      <c r="N437" s="50"/>
      <c r="O437" s="50"/>
      <c r="P437" s="50"/>
    </row>
    <row r="438" spans="1:16" ht="11.25" customHeight="1" x14ac:dyDescent="0.2">
      <c r="A438" s="92"/>
      <c r="B438" s="93"/>
      <c r="C438" s="61"/>
      <c r="D438" s="94"/>
      <c r="E438" s="50"/>
      <c r="F438" s="50"/>
      <c r="G438" s="50"/>
      <c r="H438" s="50"/>
      <c r="I438" s="50"/>
      <c r="J438" s="50"/>
      <c r="K438" s="50"/>
      <c r="L438" s="50"/>
      <c r="M438" s="50"/>
      <c r="N438" s="50"/>
      <c r="O438" s="50"/>
      <c r="P438" s="50"/>
    </row>
    <row r="439" spans="1:16" ht="11.25" customHeight="1" x14ac:dyDescent="0.2">
      <c r="A439" s="92"/>
      <c r="B439" s="93"/>
      <c r="C439" s="61"/>
      <c r="D439" s="94"/>
      <c r="E439" s="50"/>
      <c r="F439" s="50"/>
      <c r="G439" s="50"/>
      <c r="H439" s="50"/>
      <c r="I439" s="50"/>
      <c r="J439" s="50"/>
      <c r="K439" s="50"/>
      <c r="L439" s="50"/>
      <c r="M439" s="50"/>
      <c r="N439" s="50"/>
      <c r="O439" s="50"/>
      <c r="P439" s="50"/>
    </row>
    <row r="440" spans="1:16" ht="11.25" customHeight="1" x14ac:dyDescent="0.2">
      <c r="A440" s="92"/>
      <c r="B440" s="93"/>
      <c r="C440" s="61"/>
      <c r="D440" s="94"/>
      <c r="E440" s="50"/>
      <c r="F440" s="50"/>
      <c r="G440" s="50"/>
      <c r="H440" s="50"/>
      <c r="I440" s="50"/>
      <c r="J440" s="50"/>
      <c r="K440" s="50"/>
      <c r="L440" s="50"/>
      <c r="M440" s="50"/>
      <c r="N440" s="50"/>
      <c r="O440" s="50"/>
      <c r="P440" s="50"/>
    </row>
    <row r="441" spans="1:16" ht="11.25" customHeight="1" x14ac:dyDescent="0.2">
      <c r="A441" s="92"/>
      <c r="B441" s="93"/>
      <c r="C441" s="61"/>
      <c r="D441" s="94"/>
      <c r="E441" s="50"/>
      <c r="F441" s="50"/>
      <c r="G441" s="50"/>
      <c r="H441" s="50"/>
      <c r="I441" s="50"/>
      <c r="J441" s="50"/>
      <c r="K441" s="50"/>
      <c r="L441" s="50"/>
      <c r="M441" s="50"/>
      <c r="N441" s="50"/>
      <c r="O441" s="50"/>
      <c r="P441" s="50"/>
    </row>
    <row r="442" spans="1:16" ht="11.25" customHeight="1" x14ac:dyDescent="0.2">
      <c r="A442" s="92"/>
      <c r="B442" s="93"/>
      <c r="C442" s="61"/>
      <c r="D442" s="94"/>
      <c r="E442" s="50"/>
      <c r="F442" s="50"/>
      <c r="G442" s="50"/>
      <c r="H442" s="50"/>
      <c r="I442" s="50"/>
      <c r="J442" s="50"/>
      <c r="K442" s="50"/>
      <c r="L442" s="50"/>
      <c r="M442" s="50"/>
      <c r="N442" s="50"/>
      <c r="O442" s="50"/>
      <c r="P442" s="50"/>
    </row>
    <row r="443" spans="1:16" ht="11.25" customHeight="1" x14ac:dyDescent="0.2">
      <c r="A443" s="92"/>
      <c r="B443" s="93"/>
      <c r="C443" s="61"/>
      <c r="D443" s="94"/>
      <c r="E443" s="50"/>
      <c r="F443" s="50"/>
      <c r="G443" s="50"/>
      <c r="H443" s="50"/>
      <c r="I443" s="50"/>
      <c r="J443" s="50"/>
      <c r="K443" s="50"/>
      <c r="L443" s="50"/>
      <c r="M443" s="50"/>
      <c r="N443" s="50"/>
      <c r="O443" s="50"/>
      <c r="P443" s="50"/>
    </row>
    <row r="444" spans="1:16" ht="11.25" customHeight="1" x14ac:dyDescent="0.2">
      <c r="A444" s="92"/>
      <c r="B444" s="93"/>
      <c r="C444" s="61"/>
      <c r="D444" s="94"/>
      <c r="E444" s="50"/>
      <c r="F444" s="50"/>
      <c r="G444" s="50"/>
      <c r="H444" s="50"/>
      <c r="I444" s="50"/>
      <c r="J444" s="50"/>
      <c r="K444" s="50"/>
      <c r="L444" s="50"/>
      <c r="M444" s="50"/>
      <c r="N444" s="50"/>
      <c r="O444" s="50"/>
      <c r="P444" s="50"/>
    </row>
    <row r="445" spans="1:16" ht="11.25" customHeight="1" x14ac:dyDescent="0.2">
      <c r="A445" s="92"/>
      <c r="B445" s="93"/>
      <c r="C445" s="61"/>
      <c r="D445" s="94"/>
      <c r="E445" s="50"/>
      <c r="F445" s="50"/>
      <c r="G445" s="50"/>
      <c r="H445" s="50"/>
      <c r="I445" s="50"/>
      <c r="J445" s="50"/>
      <c r="K445" s="50"/>
      <c r="L445" s="50"/>
      <c r="M445" s="50"/>
      <c r="N445" s="50"/>
      <c r="O445" s="50"/>
      <c r="P445" s="50"/>
    </row>
    <row r="446" spans="1:16" ht="11.25" customHeight="1" x14ac:dyDescent="0.2">
      <c r="A446" s="92"/>
      <c r="B446" s="93"/>
      <c r="C446" s="61"/>
      <c r="D446" s="94"/>
      <c r="E446" s="50"/>
      <c r="F446" s="50"/>
      <c r="G446" s="50"/>
      <c r="H446" s="50"/>
      <c r="I446" s="50"/>
      <c r="J446" s="50"/>
      <c r="K446" s="50"/>
      <c r="L446" s="50"/>
      <c r="M446" s="50"/>
      <c r="N446" s="50"/>
      <c r="O446" s="50"/>
      <c r="P446" s="50"/>
    </row>
    <row r="447" spans="1:16" ht="11.25" customHeight="1" x14ac:dyDescent="0.2">
      <c r="A447" s="92"/>
      <c r="B447" s="93"/>
      <c r="C447" s="61"/>
      <c r="D447" s="94"/>
      <c r="E447" s="50"/>
      <c r="F447" s="50"/>
      <c r="G447" s="50"/>
      <c r="H447" s="50"/>
      <c r="I447" s="50"/>
      <c r="J447" s="50"/>
      <c r="K447" s="50"/>
      <c r="L447" s="50"/>
      <c r="M447" s="50"/>
      <c r="N447" s="50"/>
      <c r="O447" s="50"/>
      <c r="P447" s="50"/>
    </row>
    <row r="448" spans="1:16" ht="11.25" customHeight="1" x14ac:dyDescent="0.2">
      <c r="A448" s="92"/>
      <c r="B448" s="93"/>
      <c r="C448" s="61"/>
      <c r="D448" s="94"/>
      <c r="E448" s="50"/>
      <c r="F448" s="50"/>
      <c r="G448" s="50"/>
      <c r="H448" s="50"/>
      <c r="I448" s="50"/>
      <c r="J448" s="50"/>
      <c r="K448" s="50"/>
      <c r="L448" s="50"/>
      <c r="M448" s="50"/>
      <c r="N448" s="50"/>
      <c r="O448" s="50"/>
      <c r="P448" s="50"/>
    </row>
    <row r="449" spans="1:16" ht="11.25" customHeight="1" x14ac:dyDescent="0.2">
      <c r="A449" s="92"/>
      <c r="B449" s="93"/>
      <c r="C449" s="61"/>
      <c r="D449" s="94"/>
      <c r="E449" s="50"/>
      <c r="F449" s="50"/>
      <c r="G449" s="50"/>
      <c r="H449" s="50"/>
      <c r="I449" s="50"/>
      <c r="J449" s="50"/>
      <c r="K449" s="50"/>
      <c r="L449" s="50"/>
      <c r="M449" s="50"/>
      <c r="N449" s="50"/>
      <c r="O449" s="50"/>
      <c r="P449" s="50"/>
    </row>
    <row r="450" spans="1:16" ht="11.25" customHeight="1" x14ac:dyDescent="0.2">
      <c r="A450" s="92"/>
      <c r="B450" s="93"/>
      <c r="C450" s="61"/>
      <c r="D450" s="94"/>
      <c r="E450" s="50"/>
      <c r="F450" s="50"/>
      <c r="G450" s="50"/>
      <c r="H450" s="50"/>
      <c r="I450" s="50"/>
      <c r="J450" s="50"/>
      <c r="K450" s="50"/>
      <c r="L450" s="50"/>
      <c r="M450" s="50"/>
      <c r="N450" s="50"/>
      <c r="O450" s="50"/>
      <c r="P450" s="50"/>
    </row>
    <row r="451" spans="1:16" ht="11.25" customHeight="1" x14ac:dyDescent="0.2">
      <c r="A451" s="92"/>
      <c r="B451" s="93"/>
      <c r="C451" s="61"/>
      <c r="D451" s="94"/>
      <c r="E451" s="50"/>
      <c r="F451" s="50"/>
      <c r="G451" s="50"/>
      <c r="H451" s="50"/>
      <c r="I451" s="50"/>
      <c r="J451" s="50"/>
      <c r="K451" s="50"/>
      <c r="L451" s="50"/>
      <c r="M451" s="50"/>
      <c r="N451" s="50"/>
      <c r="O451" s="50"/>
      <c r="P451" s="50"/>
    </row>
    <row r="452" spans="1:16" ht="11.25" customHeight="1" x14ac:dyDescent="0.2">
      <c r="A452" s="92"/>
      <c r="B452" s="93"/>
      <c r="C452" s="61"/>
      <c r="D452" s="94"/>
      <c r="E452" s="50"/>
      <c r="F452" s="50"/>
      <c r="G452" s="50"/>
      <c r="H452" s="50"/>
      <c r="I452" s="50"/>
      <c r="J452" s="50"/>
      <c r="K452" s="50"/>
      <c r="L452" s="50"/>
      <c r="M452" s="50"/>
      <c r="N452" s="50"/>
      <c r="O452" s="50"/>
      <c r="P452" s="50"/>
    </row>
    <row r="453" spans="1:16" ht="11.25" customHeight="1" x14ac:dyDescent="0.2">
      <c r="A453" s="92"/>
      <c r="B453" s="93"/>
      <c r="C453" s="61"/>
      <c r="D453" s="94"/>
      <c r="E453" s="50"/>
      <c r="F453" s="50"/>
      <c r="G453" s="50"/>
      <c r="H453" s="50"/>
      <c r="I453" s="50"/>
      <c r="J453" s="50"/>
      <c r="K453" s="50"/>
      <c r="L453" s="50"/>
      <c r="M453" s="50"/>
      <c r="N453" s="50"/>
      <c r="O453" s="50"/>
      <c r="P453" s="50"/>
    </row>
    <row r="454" spans="1:16" ht="11.25" customHeight="1" x14ac:dyDescent="0.2">
      <c r="A454" s="92"/>
      <c r="B454" s="93"/>
      <c r="C454" s="61"/>
      <c r="D454" s="94"/>
      <c r="E454" s="50"/>
      <c r="F454" s="50"/>
      <c r="G454" s="50"/>
      <c r="H454" s="50"/>
      <c r="I454" s="50"/>
      <c r="J454" s="50"/>
      <c r="K454" s="50"/>
      <c r="L454" s="50"/>
      <c r="M454" s="50"/>
      <c r="N454" s="50"/>
      <c r="O454" s="50"/>
      <c r="P454" s="50"/>
    </row>
    <row r="455" spans="1:16" ht="11.25" customHeight="1" x14ac:dyDescent="0.2">
      <c r="A455" s="92"/>
      <c r="B455" s="93"/>
      <c r="C455" s="61"/>
      <c r="D455" s="94"/>
      <c r="E455" s="50"/>
      <c r="F455" s="50"/>
      <c r="G455" s="50"/>
      <c r="H455" s="50"/>
      <c r="I455" s="50"/>
      <c r="J455" s="50"/>
      <c r="K455" s="50"/>
      <c r="L455" s="50"/>
      <c r="M455" s="50"/>
      <c r="N455" s="50"/>
      <c r="O455" s="50"/>
      <c r="P455" s="50"/>
    </row>
    <row r="456" spans="1:16" ht="11.25" customHeight="1" x14ac:dyDescent="0.2">
      <c r="A456" s="92"/>
      <c r="B456" s="93"/>
      <c r="C456" s="61"/>
      <c r="D456" s="94"/>
      <c r="E456" s="50"/>
      <c r="F456" s="50"/>
      <c r="G456" s="50"/>
      <c r="H456" s="50"/>
      <c r="I456" s="50"/>
      <c r="J456" s="50"/>
      <c r="K456" s="50"/>
      <c r="L456" s="50"/>
      <c r="M456" s="50"/>
      <c r="N456" s="50"/>
      <c r="O456" s="50"/>
      <c r="P456" s="50"/>
    </row>
    <row r="457" spans="1:16" ht="11.25" customHeight="1" x14ac:dyDescent="0.2">
      <c r="A457" s="92"/>
      <c r="B457" s="93"/>
      <c r="C457" s="61"/>
      <c r="D457" s="94"/>
      <c r="E457" s="50"/>
      <c r="F457" s="50"/>
      <c r="G457" s="50"/>
      <c r="H457" s="50"/>
      <c r="I457" s="50"/>
      <c r="J457" s="50"/>
      <c r="K457" s="50"/>
      <c r="L457" s="50"/>
      <c r="M457" s="50"/>
      <c r="N457" s="50"/>
      <c r="O457" s="50"/>
      <c r="P457" s="50"/>
    </row>
    <row r="458" spans="1:16" ht="11.25" customHeight="1" x14ac:dyDescent="0.2">
      <c r="A458" s="92"/>
      <c r="B458" s="93"/>
      <c r="C458" s="61"/>
      <c r="D458" s="94"/>
      <c r="E458" s="50"/>
      <c r="F458" s="50"/>
      <c r="G458" s="50"/>
      <c r="H458" s="50"/>
      <c r="I458" s="50"/>
      <c r="J458" s="50"/>
      <c r="K458" s="50"/>
      <c r="L458" s="50"/>
      <c r="M458" s="50"/>
      <c r="N458" s="50"/>
      <c r="O458" s="50"/>
      <c r="P458" s="50"/>
    </row>
    <row r="459" spans="1:16" ht="11.25" customHeight="1" x14ac:dyDescent="0.2">
      <c r="A459" s="92"/>
      <c r="B459" s="93"/>
      <c r="C459" s="61"/>
      <c r="D459" s="94"/>
      <c r="E459" s="50"/>
      <c r="F459" s="50"/>
      <c r="G459" s="50"/>
      <c r="H459" s="50"/>
      <c r="I459" s="50"/>
      <c r="J459" s="50"/>
      <c r="K459" s="50"/>
      <c r="L459" s="50"/>
      <c r="M459" s="50"/>
      <c r="N459" s="50"/>
      <c r="O459" s="50"/>
      <c r="P459" s="50"/>
    </row>
    <row r="460" spans="1:16" ht="11.25" customHeight="1" x14ac:dyDescent="0.2">
      <c r="A460" s="92"/>
      <c r="B460" s="93"/>
      <c r="C460" s="61"/>
      <c r="D460" s="94"/>
      <c r="E460" s="50"/>
      <c r="F460" s="50"/>
      <c r="G460" s="50"/>
      <c r="H460" s="50"/>
      <c r="I460" s="50"/>
      <c r="J460" s="50"/>
      <c r="K460" s="50"/>
      <c r="L460" s="50"/>
      <c r="M460" s="50"/>
      <c r="N460" s="50"/>
      <c r="O460" s="50"/>
      <c r="P460" s="50"/>
    </row>
    <row r="461" spans="1:16" ht="11.25" customHeight="1" x14ac:dyDescent="0.2">
      <c r="A461" s="92"/>
      <c r="B461" s="93"/>
      <c r="C461" s="61"/>
      <c r="D461" s="94"/>
      <c r="E461" s="50"/>
      <c r="F461" s="50"/>
      <c r="G461" s="50"/>
      <c r="H461" s="50"/>
      <c r="I461" s="50"/>
      <c r="J461" s="50"/>
      <c r="K461" s="50"/>
      <c r="L461" s="50"/>
      <c r="M461" s="50"/>
      <c r="N461" s="50"/>
      <c r="O461" s="50"/>
      <c r="P461" s="50"/>
    </row>
    <row r="462" spans="1:16" ht="11.25" customHeight="1" x14ac:dyDescent="0.2">
      <c r="A462" s="92"/>
      <c r="B462" s="93"/>
      <c r="C462" s="61"/>
      <c r="D462" s="94"/>
      <c r="E462" s="50"/>
      <c r="F462" s="50"/>
      <c r="G462" s="50"/>
      <c r="H462" s="50"/>
      <c r="I462" s="50"/>
      <c r="J462" s="50"/>
      <c r="K462" s="50"/>
      <c r="L462" s="50"/>
      <c r="M462" s="50"/>
      <c r="N462" s="50"/>
      <c r="O462" s="50"/>
      <c r="P462" s="50"/>
    </row>
    <row r="463" spans="1:16" ht="11.25" customHeight="1" x14ac:dyDescent="0.2">
      <c r="A463" s="92"/>
      <c r="B463" s="93"/>
      <c r="C463" s="61"/>
      <c r="D463" s="94"/>
      <c r="E463" s="50"/>
      <c r="F463" s="50"/>
      <c r="G463" s="50"/>
      <c r="H463" s="50"/>
      <c r="I463" s="50"/>
      <c r="J463" s="50"/>
      <c r="K463" s="50"/>
      <c r="L463" s="50"/>
      <c r="M463" s="50"/>
      <c r="N463" s="50"/>
      <c r="O463" s="50"/>
      <c r="P463" s="50"/>
    </row>
    <row r="464" spans="1:16" ht="11.25" customHeight="1" x14ac:dyDescent="0.2">
      <c r="A464" s="92"/>
      <c r="B464" s="93"/>
      <c r="C464" s="61"/>
      <c r="D464" s="94"/>
      <c r="E464" s="50"/>
      <c r="F464" s="50"/>
      <c r="G464" s="50"/>
      <c r="H464" s="50"/>
      <c r="I464" s="50"/>
      <c r="J464" s="50"/>
      <c r="K464" s="50"/>
      <c r="L464" s="50"/>
      <c r="M464" s="50"/>
      <c r="N464" s="50"/>
      <c r="O464" s="50"/>
      <c r="P464" s="50"/>
    </row>
    <row r="465" spans="1:16" ht="11.25" customHeight="1" x14ac:dyDescent="0.2">
      <c r="A465" s="92"/>
      <c r="B465" s="93"/>
      <c r="C465" s="61"/>
      <c r="D465" s="94"/>
      <c r="E465" s="50"/>
      <c r="F465" s="50"/>
      <c r="G465" s="50"/>
      <c r="H465" s="50"/>
      <c r="I465" s="50"/>
      <c r="J465" s="50"/>
      <c r="K465" s="50"/>
      <c r="L465" s="50"/>
      <c r="M465" s="50"/>
      <c r="N465" s="50"/>
      <c r="O465" s="50"/>
      <c r="P465" s="50"/>
    </row>
    <row r="466" spans="1:16" ht="11.25" customHeight="1" x14ac:dyDescent="0.2">
      <c r="A466" s="92"/>
      <c r="B466" s="93"/>
      <c r="C466" s="61"/>
      <c r="D466" s="94"/>
      <c r="E466" s="50"/>
      <c r="F466" s="50"/>
      <c r="G466" s="50"/>
      <c r="H466" s="50"/>
      <c r="I466" s="50"/>
      <c r="J466" s="50"/>
      <c r="K466" s="50"/>
      <c r="L466" s="50"/>
      <c r="M466" s="50"/>
      <c r="N466" s="50"/>
      <c r="O466" s="50"/>
      <c r="P466" s="50"/>
    </row>
    <row r="467" spans="1:16" ht="11.25" customHeight="1" x14ac:dyDescent="0.2">
      <c r="A467" s="92"/>
      <c r="B467" s="93"/>
      <c r="C467" s="61"/>
      <c r="D467" s="94"/>
      <c r="E467" s="50"/>
      <c r="F467" s="50"/>
      <c r="G467" s="50"/>
      <c r="H467" s="50"/>
      <c r="I467" s="50"/>
      <c r="J467" s="50"/>
      <c r="K467" s="50"/>
      <c r="L467" s="50"/>
      <c r="M467" s="50"/>
      <c r="N467" s="50"/>
      <c r="O467" s="50"/>
      <c r="P467" s="50"/>
    </row>
    <row r="468" spans="1:16" ht="11.25" customHeight="1" x14ac:dyDescent="0.2">
      <c r="A468" s="92"/>
      <c r="B468" s="93"/>
      <c r="C468" s="61"/>
      <c r="D468" s="94"/>
      <c r="E468" s="50"/>
      <c r="F468" s="50"/>
      <c r="G468" s="50"/>
      <c r="H468" s="50"/>
      <c r="I468" s="50"/>
      <c r="J468" s="50"/>
      <c r="K468" s="50"/>
      <c r="L468" s="50"/>
      <c r="M468" s="50"/>
      <c r="N468" s="50"/>
      <c r="O468" s="50"/>
      <c r="P468" s="50"/>
    </row>
    <row r="469" spans="1:16" ht="11.25" customHeight="1" x14ac:dyDescent="0.2">
      <c r="A469" s="92"/>
      <c r="B469" s="93"/>
      <c r="C469" s="61"/>
      <c r="D469" s="94"/>
      <c r="E469" s="50"/>
      <c r="F469" s="50"/>
      <c r="G469" s="50"/>
      <c r="H469" s="50"/>
      <c r="I469" s="50"/>
      <c r="J469" s="50"/>
      <c r="K469" s="50"/>
      <c r="L469" s="50"/>
      <c r="M469" s="50"/>
      <c r="N469" s="50"/>
      <c r="O469" s="50"/>
      <c r="P469" s="50"/>
    </row>
    <row r="470" spans="1:16" ht="11.25" customHeight="1" x14ac:dyDescent="0.2">
      <c r="A470" s="92"/>
      <c r="B470" s="93"/>
      <c r="C470" s="61"/>
      <c r="D470" s="94"/>
      <c r="E470" s="50"/>
      <c r="F470" s="50"/>
      <c r="G470" s="50"/>
      <c r="H470" s="50"/>
      <c r="I470" s="50"/>
      <c r="J470" s="50"/>
      <c r="K470" s="50"/>
      <c r="L470" s="50"/>
      <c r="M470" s="50"/>
      <c r="N470" s="50"/>
      <c r="O470" s="50"/>
      <c r="P470" s="50"/>
    </row>
    <row r="471" spans="1:16" ht="11.25" customHeight="1" x14ac:dyDescent="0.2">
      <c r="A471" s="92"/>
      <c r="B471" s="93"/>
      <c r="C471" s="61"/>
      <c r="D471" s="94"/>
      <c r="E471" s="50"/>
      <c r="F471" s="50"/>
      <c r="G471" s="50"/>
      <c r="H471" s="50"/>
      <c r="I471" s="50"/>
      <c r="J471" s="50"/>
      <c r="K471" s="50"/>
      <c r="L471" s="50"/>
      <c r="M471" s="50"/>
      <c r="N471" s="50"/>
      <c r="O471" s="50"/>
      <c r="P471" s="50"/>
    </row>
    <row r="472" spans="1:16" ht="11.25" customHeight="1" x14ac:dyDescent="0.2">
      <c r="A472" s="92"/>
      <c r="B472" s="93"/>
      <c r="C472" s="61"/>
      <c r="D472" s="94"/>
      <c r="E472" s="50"/>
      <c r="F472" s="50"/>
      <c r="G472" s="50"/>
      <c r="H472" s="50"/>
      <c r="I472" s="50"/>
      <c r="J472" s="50"/>
      <c r="K472" s="50"/>
      <c r="L472" s="50"/>
      <c r="M472" s="50"/>
      <c r="N472" s="50"/>
      <c r="O472" s="50"/>
      <c r="P472" s="50"/>
    </row>
    <row r="473" spans="1:16" ht="11.25" customHeight="1" x14ac:dyDescent="0.2">
      <c r="A473" s="92"/>
      <c r="B473" s="93"/>
      <c r="C473" s="61"/>
      <c r="D473" s="94"/>
      <c r="E473" s="50"/>
      <c r="F473" s="50"/>
      <c r="G473" s="50"/>
      <c r="H473" s="50"/>
      <c r="I473" s="50"/>
      <c r="J473" s="50"/>
      <c r="K473" s="50"/>
      <c r="L473" s="50"/>
      <c r="M473" s="50"/>
      <c r="N473" s="50"/>
      <c r="O473" s="50"/>
      <c r="P473" s="50"/>
    </row>
    <row r="474" spans="1:16" ht="11.25" customHeight="1" x14ac:dyDescent="0.2">
      <c r="A474" s="92"/>
      <c r="B474" s="93"/>
      <c r="C474" s="61"/>
      <c r="D474" s="94"/>
      <c r="E474" s="50"/>
      <c r="F474" s="50"/>
      <c r="G474" s="50"/>
      <c r="H474" s="50"/>
      <c r="I474" s="50"/>
      <c r="J474" s="50"/>
      <c r="K474" s="50"/>
      <c r="L474" s="50"/>
      <c r="M474" s="50"/>
      <c r="N474" s="50"/>
      <c r="O474" s="50"/>
      <c r="P474" s="50"/>
    </row>
    <row r="475" spans="1:16" ht="11.25" customHeight="1" x14ac:dyDescent="0.2">
      <c r="A475" s="92"/>
      <c r="B475" s="93"/>
      <c r="C475" s="61"/>
      <c r="D475" s="94"/>
      <c r="E475" s="50"/>
      <c r="F475" s="50"/>
      <c r="G475" s="50"/>
      <c r="H475" s="50"/>
      <c r="I475" s="50"/>
      <c r="J475" s="50"/>
      <c r="K475" s="50"/>
      <c r="L475" s="50"/>
      <c r="M475" s="50"/>
      <c r="N475" s="50"/>
      <c r="O475" s="50"/>
      <c r="P475" s="50"/>
    </row>
    <row r="476" spans="1:16" ht="11.25" customHeight="1" x14ac:dyDescent="0.2">
      <c r="A476" s="92"/>
      <c r="B476" s="93"/>
      <c r="C476" s="61"/>
      <c r="D476" s="94"/>
      <c r="E476" s="50"/>
      <c r="F476" s="50"/>
      <c r="G476" s="50"/>
      <c r="H476" s="50"/>
      <c r="I476" s="50"/>
      <c r="J476" s="50"/>
      <c r="K476" s="50"/>
      <c r="L476" s="50"/>
      <c r="M476" s="50"/>
      <c r="N476" s="50"/>
      <c r="O476" s="50"/>
      <c r="P476" s="50"/>
    </row>
    <row r="477" spans="1:16" ht="11.25" customHeight="1" x14ac:dyDescent="0.2">
      <c r="A477" s="92"/>
      <c r="B477" s="93"/>
      <c r="C477" s="61"/>
      <c r="D477" s="94"/>
      <c r="E477" s="50"/>
      <c r="F477" s="50"/>
      <c r="G477" s="50"/>
      <c r="H477" s="50"/>
      <c r="I477" s="50"/>
      <c r="J477" s="50"/>
      <c r="K477" s="50"/>
      <c r="L477" s="50"/>
      <c r="M477" s="50"/>
      <c r="N477" s="50"/>
      <c r="O477" s="50"/>
      <c r="P477" s="50"/>
    </row>
    <row r="478" spans="1:16" ht="11.25" customHeight="1" x14ac:dyDescent="0.2">
      <c r="A478" s="92"/>
      <c r="B478" s="93"/>
      <c r="C478" s="61"/>
      <c r="D478" s="94"/>
      <c r="E478" s="50"/>
      <c r="F478" s="50"/>
      <c r="G478" s="50"/>
      <c r="H478" s="50"/>
      <c r="I478" s="50"/>
      <c r="J478" s="50"/>
      <c r="K478" s="50"/>
      <c r="L478" s="50"/>
      <c r="M478" s="50"/>
      <c r="N478" s="50"/>
      <c r="O478" s="50"/>
      <c r="P478" s="50"/>
    </row>
    <row r="479" spans="1:16" ht="11.25" customHeight="1" x14ac:dyDescent="0.2">
      <c r="A479" s="92"/>
      <c r="B479" s="93"/>
      <c r="C479" s="61"/>
      <c r="D479" s="94"/>
      <c r="E479" s="50"/>
      <c r="F479" s="50"/>
      <c r="G479" s="50"/>
      <c r="H479" s="50"/>
      <c r="I479" s="50"/>
      <c r="J479" s="50"/>
      <c r="K479" s="50"/>
      <c r="L479" s="50"/>
      <c r="M479" s="50"/>
      <c r="N479" s="50"/>
      <c r="O479" s="50"/>
      <c r="P479" s="50"/>
    </row>
    <row r="480" spans="1:16" ht="11.25" customHeight="1" x14ac:dyDescent="0.2">
      <c r="A480" s="92"/>
      <c r="B480" s="93"/>
      <c r="C480" s="61"/>
      <c r="D480" s="94"/>
      <c r="E480" s="50"/>
      <c r="F480" s="50"/>
      <c r="G480" s="50"/>
      <c r="H480" s="50"/>
      <c r="I480" s="50"/>
      <c r="J480" s="50"/>
      <c r="K480" s="50"/>
      <c r="L480" s="50"/>
      <c r="M480" s="50"/>
      <c r="N480" s="50"/>
      <c r="O480" s="50"/>
      <c r="P480" s="50"/>
    </row>
    <row r="481" spans="1:16" ht="11.25" customHeight="1" x14ac:dyDescent="0.2">
      <c r="A481" s="92"/>
      <c r="B481" s="93"/>
      <c r="C481" s="61"/>
      <c r="D481" s="94"/>
      <c r="E481" s="50"/>
      <c r="F481" s="50"/>
      <c r="G481" s="50"/>
      <c r="H481" s="50"/>
      <c r="I481" s="50"/>
      <c r="J481" s="50"/>
      <c r="K481" s="50"/>
      <c r="L481" s="50"/>
      <c r="M481" s="50"/>
      <c r="N481" s="50"/>
      <c r="O481" s="50"/>
      <c r="P481" s="50"/>
    </row>
    <row r="482" spans="1:16" ht="11.25" customHeight="1" x14ac:dyDescent="0.2">
      <c r="A482" s="92"/>
      <c r="B482" s="93"/>
      <c r="C482" s="61"/>
      <c r="D482" s="94"/>
      <c r="E482" s="50"/>
      <c r="F482" s="50"/>
      <c r="G482" s="50"/>
      <c r="H482" s="50"/>
      <c r="I482" s="50"/>
      <c r="J482" s="50"/>
      <c r="K482" s="50"/>
      <c r="L482" s="50"/>
      <c r="M482" s="50"/>
      <c r="N482" s="50"/>
      <c r="O482" s="50"/>
      <c r="P482" s="50"/>
    </row>
    <row r="483" spans="1:16" ht="11.25" customHeight="1" x14ac:dyDescent="0.2">
      <c r="A483" s="92"/>
      <c r="B483" s="93"/>
      <c r="C483" s="61"/>
      <c r="D483" s="94"/>
      <c r="E483" s="50"/>
      <c r="F483" s="50"/>
      <c r="G483" s="50"/>
      <c r="H483" s="50"/>
      <c r="I483" s="50"/>
      <c r="J483" s="50"/>
      <c r="K483" s="50"/>
      <c r="L483" s="50"/>
      <c r="M483" s="50"/>
      <c r="N483" s="50"/>
      <c r="O483" s="50"/>
      <c r="P483" s="50"/>
    </row>
    <row r="484" spans="1:16" ht="11.25" customHeight="1" x14ac:dyDescent="0.2">
      <c r="A484" s="92"/>
      <c r="B484" s="93"/>
      <c r="C484" s="61"/>
      <c r="D484" s="94"/>
      <c r="E484" s="50"/>
      <c r="F484" s="50"/>
      <c r="G484" s="50"/>
      <c r="H484" s="50"/>
      <c r="I484" s="50"/>
      <c r="J484" s="50"/>
      <c r="K484" s="50"/>
      <c r="L484" s="50"/>
      <c r="M484" s="50"/>
      <c r="N484" s="50"/>
      <c r="O484" s="50"/>
      <c r="P484" s="50"/>
    </row>
    <row r="485" spans="1:16" ht="11.25" customHeight="1" x14ac:dyDescent="0.2">
      <c r="A485" s="92"/>
      <c r="B485" s="93"/>
      <c r="C485" s="61"/>
      <c r="D485" s="94"/>
      <c r="E485" s="50"/>
      <c r="F485" s="50"/>
      <c r="G485" s="50"/>
      <c r="H485" s="50"/>
      <c r="I485" s="50"/>
      <c r="J485" s="50"/>
      <c r="K485" s="50"/>
      <c r="L485" s="50"/>
      <c r="M485" s="50"/>
      <c r="N485" s="50"/>
      <c r="O485" s="50"/>
      <c r="P485" s="50"/>
    </row>
    <row r="486" spans="1:16" ht="11.25" customHeight="1" x14ac:dyDescent="0.2">
      <c r="A486" s="92"/>
      <c r="B486" s="93"/>
      <c r="C486" s="61"/>
      <c r="D486" s="94"/>
      <c r="E486" s="50"/>
      <c r="F486" s="50"/>
      <c r="G486" s="50"/>
      <c r="H486" s="50"/>
      <c r="I486" s="50"/>
      <c r="J486" s="50"/>
      <c r="K486" s="50"/>
      <c r="L486" s="50"/>
      <c r="M486" s="50"/>
      <c r="N486" s="50"/>
      <c r="O486" s="50"/>
      <c r="P486" s="50"/>
    </row>
    <row r="487" spans="1:16" ht="11.25" customHeight="1" x14ac:dyDescent="0.2">
      <c r="A487" s="92"/>
      <c r="B487" s="93"/>
      <c r="C487" s="61"/>
      <c r="D487" s="94"/>
      <c r="E487" s="50"/>
      <c r="F487" s="50"/>
      <c r="G487" s="50"/>
      <c r="H487" s="50"/>
      <c r="I487" s="50"/>
      <c r="J487" s="50"/>
      <c r="K487" s="50"/>
      <c r="L487" s="50"/>
      <c r="M487" s="50"/>
      <c r="N487" s="50"/>
      <c r="O487" s="50"/>
      <c r="P487" s="50"/>
    </row>
    <row r="488" spans="1:16" ht="11.25" customHeight="1" x14ac:dyDescent="0.2">
      <c r="A488" s="92"/>
      <c r="B488" s="93"/>
      <c r="C488" s="61"/>
      <c r="D488" s="94"/>
      <c r="E488" s="50"/>
      <c r="F488" s="50"/>
      <c r="G488" s="50"/>
      <c r="H488" s="50"/>
      <c r="I488" s="50"/>
      <c r="J488" s="50"/>
      <c r="K488" s="50"/>
      <c r="L488" s="50"/>
      <c r="M488" s="50"/>
      <c r="N488" s="50"/>
      <c r="O488" s="50"/>
      <c r="P488" s="50"/>
    </row>
    <row r="489" spans="1:16" ht="11.25" customHeight="1" x14ac:dyDescent="0.2">
      <c r="A489" s="92"/>
      <c r="B489" s="93"/>
      <c r="C489" s="61"/>
      <c r="D489" s="94"/>
      <c r="E489" s="50"/>
      <c r="F489" s="50"/>
      <c r="G489" s="50"/>
      <c r="H489" s="50"/>
      <c r="I489" s="50"/>
      <c r="J489" s="50"/>
      <c r="K489" s="50"/>
      <c r="L489" s="50"/>
      <c r="M489" s="50"/>
      <c r="N489" s="50"/>
      <c r="O489" s="50"/>
      <c r="P489" s="50"/>
    </row>
    <row r="490" spans="1:16" ht="11.25" customHeight="1" x14ac:dyDescent="0.2">
      <c r="A490" s="92"/>
      <c r="B490" s="93"/>
      <c r="C490" s="61"/>
      <c r="D490" s="94"/>
      <c r="E490" s="50"/>
      <c r="F490" s="50"/>
      <c r="G490" s="50"/>
      <c r="H490" s="50"/>
      <c r="I490" s="50"/>
      <c r="J490" s="50"/>
      <c r="K490" s="50"/>
      <c r="L490" s="50"/>
      <c r="M490" s="50"/>
      <c r="N490" s="50"/>
      <c r="O490" s="50"/>
      <c r="P490" s="50"/>
    </row>
    <row r="491" spans="1:16" ht="11.25" customHeight="1" x14ac:dyDescent="0.2">
      <c r="A491" s="92"/>
      <c r="B491" s="93"/>
      <c r="C491" s="61"/>
      <c r="D491" s="94"/>
      <c r="E491" s="50"/>
      <c r="F491" s="50"/>
      <c r="G491" s="50"/>
      <c r="H491" s="50"/>
      <c r="I491" s="50"/>
      <c r="J491" s="50"/>
      <c r="K491" s="50"/>
      <c r="L491" s="50"/>
      <c r="M491" s="50"/>
      <c r="N491" s="50"/>
      <c r="O491" s="50"/>
      <c r="P491" s="50"/>
    </row>
    <row r="492" spans="1:16" ht="11.25" customHeight="1" x14ac:dyDescent="0.2">
      <c r="A492" s="92"/>
      <c r="B492" s="93"/>
      <c r="C492" s="61"/>
      <c r="D492" s="94"/>
      <c r="E492" s="50"/>
      <c r="F492" s="50"/>
      <c r="G492" s="50"/>
      <c r="H492" s="50"/>
      <c r="I492" s="50"/>
      <c r="J492" s="50"/>
      <c r="K492" s="50"/>
      <c r="L492" s="50"/>
      <c r="M492" s="50"/>
      <c r="N492" s="50"/>
      <c r="O492" s="50"/>
      <c r="P492" s="50"/>
    </row>
    <row r="493" spans="1:16" ht="11.25" customHeight="1" x14ac:dyDescent="0.2">
      <c r="A493" s="92"/>
      <c r="B493" s="93"/>
      <c r="C493" s="61"/>
      <c r="D493" s="94"/>
      <c r="E493" s="50"/>
      <c r="F493" s="50"/>
      <c r="G493" s="50"/>
      <c r="H493" s="50"/>
      <c r="I493" s="50"/>
      <c r="J493" s="50"/>
      <c r="K493" s="50"/>
      <c r="L493" s="50"/>
      <c r="M493" s="50"/>
      <c r="N493" s="50"/>
      <c r="O493" s="50"/>
      <c r="P493" s="50"/>
    </row>
    <row r="494" spans="1:16" ht="11.25" customHeight="1" x14ac:dyDescent="0.2">
      <c r="A494" s="92"/>
      <c r="B494" s="93"/>
      <c r="C494" s="61"/>
      <c r="D494" s="94"/>
      <c r="E494" s="50"/>
      <c r="F494" s="50"/>
      <c r="G494" s="50"/>
      <c r="H494" s="50"/>
      <c r="I494" s="50"/>
      <c r="J494" s="50"/>
      <c r="K494" s="50"/>
      <c r="L494" s="50"/>
      <c r="M494" s="50"/>
      <c r="N494" s="50"/>
      <c r="O494" s="50"/>
      <c r="P494" s="50"/>
    </row>
    <row r="495" spans="1:16" ht="11.25" customHeight="1" x14ac:dyDescent="0.2">
      <c r="A495" s="92"/>
      <c r="B495" s="93"/>
      <c r="C495" s="61"/>
      <c r="D495" s="94"/>
      <c r="E495" s="50"/>
      <c r="F495" s="50"/>
      <c r="G495" s="50"/>
      <c r="H495" s="50"/>
      <c r="I495" s="50"/>
      <c r="J495" s="50"/>
      <c r="K495" s="50"/>
      <c r="L495" s="50"/>
      <c r="M495" s="50"/>
      <c r="N495" s="50"/>
      <c r="O495" s="50"/>
      <c r="P495" s="50"/>
    </row>
    <row r="496" spans="1:16" ht="11.25" customHeight="1" x14ac:dyDescent="0.2">
      <c r="A496" s="92"/>
      <c r="B496" s="93"/>
      <c r="C496" s="61"/>
      <c r="D496" s="94"/>
      <c r="E496" s="50"/>
      <c r="F496" s="50"/>
      <c r="G496" s="50"/>
      <c r="H496" s="50"/>
      <c r="I496" s="50"/>
      <c r="J496" s="50"/>
      <c r="K496" s="50"/>
      <c r="L496" s="50"/>
      <c r="M496" s="50"/>
      <c r="N496" s="50"/>
      <c r="O496" s="50"/>
      <c r="P496" s="50"/>
    </row>
    <row r="497" spans="1:16" ht="11.25" customHeight="1" x14ac:dyDescent="0.2">
      <c r="A497" s="92"/>
      <c r="B497" s="93"/>
      <c r="C497" s="61"/>
      <c r="D497" s="94"/>
      <c r="E497" s="50"/>
      <c r="F497" s="50"/>
      <c r="G497" s="50"/>
      <c r="H497" s="50"/>
      <c r="I497" s="50"/>
      <c r="J497" s="50"/>
      <c r="K497" s="50"/>
      <c r="L497" s="50"/>
      <c r="M497" s="50"/>
      <c r="N497" s="50"/>
      <c r="O497" s="50"/>
      <c r="P497" s="50"/>
    </row>
    <row r="498" spans="1:16" ht="11.25" customHeight="1" x14ac:dyDescent="0.2">
      <c r="A498" s="92"/>
      <c r="B498" s="93"/>
      <c r="C498" s="61"/>
      <c r="D498" s="94"/>
      <c r="E498" s="50"/>
      <c r="F498" s="50"/>
      <c r="G498" s="50"/>
      <c r="H498" s="50"/>
      <c r="I498" s="50"/>
      <c r="J498" s="50"/>
      <c r="K498" s="50"/>
      <c r="L498" s="50"/>
      <c r="M498" s="50"/>
      <c r="N498" s="50"/>
      <c r="O498" s="50"/>
      <c r="P498" s="50"/>
    </row>
    <row r="499" spans="1:16" ht="11.25" customHeight="1" x14ac:dyDescent="0.2">
      <c r="A499" s="92"/>
      <c r="B499" s="93"/>
      <c r="C499" s="61"/>
      <c r="D499" s="94"/>
      <c r="E499" s="50"/>
      <c r="F499" s="50"/>
      <c r="G499" s="50"/>
      <c r="H499" s="50"/>
      <c r="I499" s="50"/>
      <c r="J499" s="50"/>
      <c r="K499" s="50"/>
      <c r="L499" s="50"/>
      <c r="M499" s="50"/>
      <c r="N499" s="50"/>
      <c r="O499" s="50"/>
      <c r="P499" s="50"/>
    </row>
    <row r="500" spans="1:16" ht="11.25" customHeight="1" x14ac:dyDescent="0.2">
      <c r="A500" s="92"/>
      <c r="B500" s="93"/>
      <c r="C500" s="61"/>
      <c r="D500" s="94"/>
      <c r="E500" s="50"/>
      <c r="F500" s="50"/>
      <c r="G500" s="50"/>
      <c r="H500" s="50"/>
      <c r="I500" s="50"/>
      <c r="J500" s="50"/>
      <c r="K500" s="50"/>
      <c r="L500" s="50"/>
      <c r="M500" s="50"/>
      <c r="N500" s="50"/>
      <c r="O500" s="50"/>
      <c r="P500" s="50"/>
    </row>
    <row r="501" spans="1:16" ht="11.25" customHeight="1" x14ac:dyDescent="0.2">
      <c r="A501" s="92"/>
      <c r="B501" s="93"/>
      <c r="C501" s="61"/>
      <c r="D501" s="94"/>
      <c r="E501" s="50"/>
      <c r="F501" s="50"/>
      <c r="G501" s="50"/>
      <c r="H501" s="50"/>
      <c r="I501" s="50"/>
      <c r="J501" s="50"/>
      <c r="K501" s="50"/>
      <c r="L501" s="50"/>
      <c r="M501" s="50"/>
      <c r="N501" s="50"/>
      <c r="O501" s="50"/>
      <c r="P501" s="50"/>
    </row>
    <row r="502" spans="1:16" ht="11.25" customHeight="1" x14ac:dyDescent="0.2">
      <c r="A502" s="92"/>
      <c r="B502" s="93"/>
      <c r="C502" s="61"/>
      <c r="D502" s="94"/>
      <c r="E502" s="50"/>
      <c r="F502" s="50"/>
      <c r="G502" s="50"/>
      <c r="H502" s="50"/>
      <c r="I502" s="50"/>
      <c r="J502" s="50"/>
      <c r="K502" s="50"/>
      <c r="L502" s="50"/>
      <c r="M502" s="50"/>
      <c r="N502" s="50"/>
      <c r="O502" s="50"/>
      <c r="P502" s="50"/>
    </row>
    <row r="503" spans="1:16" ht="11.25" customHeight="1" x14ac:dyDescent="0.2">
      <c r="A503" s="92"/>
      <c r="B503" s="93"/>
      <c r="C503" s="61"/>
      <c r="D503" s="94"/>
      <c r="E503" s="50"/>
      <c r="F503" s="50"/>
      <c r="G503" s="50"/>
      <c r="H503" s="50"/>
      <c r="I503" s="50"/>
      <c r="J503" s="50"/>
      <c r="K503" s="50"/>
      <c r="L503" s="50"/>
      <c r="M503" s="50"/>
      <c r="N503" s="50"/>
      <c r="O503" s="50"/>
      <c r="P503" s="50"/>
    </row>
    <row r="504" spans="1:16" ht="11.25" customHeight="1" x14ac:dyDescent="0.2">
      <c r="A504" s="92"/>
      <c r="B504" s="93"/>
      <c r="C504" s="61"/>
      <c r="D504" s="94"/>
      <c r="E504" s="50"/>
      <c r="F504" s="50"/>
      <c r="G504" s="50"/>
      <c r="H504" s="50"/>
      <c r="I504" s="50"/>
      <c r="J504" s="50"/>
      <c r="K504" s="50"/>
      <c r="L504" s="50"/>
      <c r="M504" s="50"/>
      <c r="N504" s="50"/>
      <c r="O504" s="50"/>
      <c r="P504" s="50"/>
    </row>
    <row r="505" spans="1:16" ht="11.25" customHeight="1" x14ac:dyDescent="0.2">
      <c r="A505" s="92"/>
      <c r="B505" s="93"/>
      <c r="C505" s="61"/>
      <c r="D505" s="94"/>
      <c r="E505" s="50"/>
      <c r="F505" s="50"/>
      <c r="G505" s="50"/>
      <c r="H505" s="50"/>
      <c r="I505" s="50"/>
      <c r="J505" s="50"/>
      <c r="K505" s="50"/>
      <c r="L505" s="50"/>
      <c r="M505" s="50"/>
      <c r="N505" s="50"/>
      <c r="O505" s="50"/>
      <c r="P505" s="50"/>
    </row>
    <row r="506" spans="1:16" ht="11.25" customHeight="1" x14ac:dyDescent="0.2">
      <c r="A506" s="92"/>
      <c r="B506" s="93"/>
      <c r="C506" s="61"/>
      <c r="D506" s="94"/>
      <c r="E506" s="50"/>
      <c r="F506" s="50"/>
      <c r="G506" s="50"/>
      <c r="H506" s="50"/>
      <c r="I506" s="50"/>
      <c r="J506" s="50"/>
      <c r="K506" s="50"/>
      <c r="L506" s="50"/>
      <c r="M506" s="50"/>
      <c r="N506" s="50"/>
      <c r="O506" s="50"/>
      <c r="P506" s="50"/>
    </row>
    <row r="507" spans="1:16" ht="11.25" customHeight="1" x14ac:dyDescent="0.2">
      <c r="A507" s="92"/>
      <c r="B507" s="93"/>
      <c r="C507" s="61"/>
      <c r="D507" s="94"/>
      <c r="E507" s="50"/>
      <c r="F507" s="50"/>
      <c r="G507" s="50"/>
      <c r="H507" s="50"/>
      <c r="I507" s="50"/>
      <c r="J507" s="50"/>
      <c r="K507" s="50"/>
      <c r="L507" s="50"/>
      <c r="M507" s="50"/>
      <c r="N507" s="50"/>
      <c r="O507" s="50"/>
      <c r="P507" s="50"/>
    </row>
    <row r="508" spans="1:16" ht="11.25" customHeight="1" x14ac:dyDescent="0.2">
      <c r="A508" s="92"/>
      <c r="B508" s="93"/>
      <c r="C508" s="61"/>
      <c r="D508" s="94"/>
      <c r="E508" s="50"/>
      <c r="F508" s="50"/>
      <c r="G508" s="50"/>
      <c r="H508" s="50"/>
      <c r="I508" s="50"/>
      <c r="J508" s="50"/>
      <c r="K508" s="50"/>
      <c r="L508" s="50"/>
      <c r="M508" s="50"/>
      <c r="N508" s="50"/>
      <c r="O508" s="50"/>
      <c r="P508" s="50"/>
    </row>
    <row r="509" spans="1:16" ht="11.25" customHeight="1" x14ac:dyDescent="0.2">
      <c r="A509" s="92"/>
      <c r="B509" s="93"/>
      <c r="C509" s="61"/>
      <c r="D509" s="94"/>
      <c r="E509" s="50"/>
      <c r="F509" s="50"/>
      <c r="G509" s="50"/>
      <c r="H509" s="50"/>
      <c r="I509" s="50"/>
      <c r="J509" s="50"/>
      <c r="K509" s="50"/>
      <c r="L509" s="50"/>
      <c r="M509" s="50"/>
      <c r="N509" s="50"/>
      <c r="O509" s="50"/>
      <c r="P509" s="50"/>
    </row>
    <row r="510" spans="1:16" ht="11.25" customHeight="1" x14ac:dyDescent="0.2">
      <c r="A510" s="92"/>
      <c r="B510" s="93"/>
      <c r="C510" s="61"/>
      <c r="D510" s="94"/>
      <c r="E510" s="50"/>
      <c r="F510" s="50"/>
      <c r="G510" s="50"/>
      <c r="H510" s="50"/>
      <c r="I510" s="50"/>
      <c r="J510" s="50"/>
      <c r="K510" s="50"/>
      <c r="L510" s="50"/>
      <c r="M510" s="50"/>
      <c r="N510" s="50"/>
      <c r="O510" s="50"/>
      <c r="P510" s="50"/>
    </row>
    <row r="511" spans="1:16" ht="11.25" customHeight="1" x14ac:dyDescent="0.2">
      <c r="A511" s="92"/>
      <c r="B511" s="93"/>
      <c r="C511" s="61"/>
      <c r="D511" s="94"/>
      <c r="E511" s="50"/>
      <c r="F511" s="50"/>
      <c r="G511" s="50"/>
      <c r="H511" s="50"/>
      <c r="I511" s="50"/>
      <c r="J511" s="50"/>
      <c r="K511" s="50"/>
      <c r="L511" s="50"/>
      <c r="M511" s="50"/>
      <c r="N511" s="50"/>
      <c r="O511" s="50"/>
      <c r="P511" s="50"/>
    </row>
    <row r="512" spans="1:16" ht="11.25" customHeight="1" x14ac:dyDescent="0.2">
      <c r="A512" s="92"/>
      <c r="B512" s="93"/>
      <c r="C512" s="61"/>
      <c r="D512" s="94"/>
      <c r="E512" s="50"/>
      <c r="F512" s="50"/>
      <c r="G512" s="50"/>
      <c r="H512" s="50"/>
      <c r="I512" s="50"/>
      <c r="J512" s="50"/>
      <c r="K512" s="50"/>
      <c r="L512" s="50"/>
      <c r="M512" s="50"/>
      <c r="N512" s="50"/>
      <c r="O512" s="50"/>
      <c r="P512" s="50"/>
    </row>
    <row r="513" spans="1:16" ht="11.25" customHeight="1" x14ac:dyDescent="0.2">
      <c r="A513" s="92"/>
      <c r="B513" s="93"/>
      <c r="C513" s="61"/>
      <c r="D513" s="94"/>
      <c r="E513" s="50"/>
      <c r="F513" s="50"/>
      <c r="G513" s="50"/>
      <c r="H513" s="50"/>
      <c r="I513" s="50"/>
      <c r="J513" s="50"/>
      <c r="K513" s="50"/>
      <c r="L513" s="50"/>
      <c r="M513" s="50"/>
      <c r="N513" s="50"/>
      <c r="O513" s="50"/>
      <c r="P513" s="50"/>
    </row>
    <row r="514" spans="1:16" ht="11.25" customHeight="1" x14ac:dyDescent="0.2">
      <c r="A514" s="92"/>
      <c r="B514" s="93"/>
      <c r="C514" s="61"/>
      <c r="D514" s="94"/>
      <c r="E514" s="50"/>
      <c r="F514" s="50"/>
      <c r="G514" s="50"/>
      <c r="H514" s="50"/>
      <c r="I514" s="50"/>
      <c r="J514" s="50"/>
      <c r="K514" s="50"/>
      <c r="L514" s="50"/>
      <c r="M514" s="50"/>
      <c r="N514" s="50"/>
      <c r="O514" s="50"/>
      <c r="P514" s="50"/>
    </row>
    <row r="515" spans="1:16" ht="11.25" customHeight="1" x14ac:dyDescent="0.2">
      <c r="A515" s="92"/>
      <c r="B515" s="93"/>
      <c r="C515" s="61"/>
      <c r="D515" s="94"/>
      <c r="E515" s="50"/>
      <c r="F515" s="50"/>
      <c r="G515" s="50"/>
      <c r="H515" s="50"/>
      <c r="I515" s="50"/>
      <c r="J515" s="50"/>
      <c r="K515" s="50"/>
      <c r="L515" s="50"/>
      <c r="M515" s="50"/>
      <c r="N515" s="50"/>
      <c r="O515" s="50"/>
      <c r="P515" s="50"/>
    </row>
    <row r="516" spans="1:16" ht="11.25" customHeight="1" x14ac:dyDescent="0.2">
      <c r="A516" s="92"/>
      <c r="B516" s="93"/>
      <c r="C516" s="61"/>
      <c r="D516" s="94"/>
      <c r="E516" s="50"/>
      <c r="F516" s="50"/>
      <c r="G516" s="50"/>
      <c r="H516" s="50"/>
      <c r="I516" s="50"/>
      <c r="J516" s="50"/>
      <c r="K516" s="50"/>
      <c r="L516" s="50"/>
      <c r="M516" s="50"/>
      <c r="N516" s="50"/>
      <c r="O516" s="50"/>
      <c r="P516" s="50"/>
    </row>
    <row r="517" spans="1:16" ht="11.25" customHeight="1" x14ac:dyDescent="0.2">
      <c r="A517" s="92"/>
      <c r="B517" s="93"/>
      <c r="C517" s="61"/>
      <c r="D517" s="94"/>
      <c r="E517" s="50"/>
      <c r="F517" s="50"/>
      <c r="G517" s="50"/>
      <c r="H517" s="50"/>
      <c r="I517" s="50"/>
      <c r="J517" s="50"/>
      <c r="K517" s="50"/>
      <c r="L517" s="50"/>
      <c r="M517" s="50"/>
      <c r="N517" s="50"/>
      <c r="O517" s="50"/>
      <c r="P517" s="50"/>
    </row>
    <row r="518" spans="1:16" ht="11.25" customHeight="1" x14ac:dyDescent="0.2">
      <c r="A518" s="92"/>
      <c r="B518" s="93"/>
      <c r="C518" s="61"/>
      <c r="D518" s="94"/>
      <c r="E518" s="50"/>
      <c r="F518" s="50"/>
      <c r="G518" s="50"/>
      <c r="H518" s="50"/>
      <c r="I518" s="50"/>
      <c r="J518" s="50"/>
      <c r="K518" s="50"/>
      <c r="L518" s="50"/>
      <c r="M518" s="50"/>
      <c r="N518" s="50"/>
      <c r="O518" s="50"/>
      <c r="P518" s="50"/>
    </row>
    <row r="519" spans="1:16" ht="11.25" customHeight="1" x14ac:dyDescent="0.2">
      <c r="A519" s="92"/>
      <c r="B519" s="93"/>
      <c r="C519" s="61"/>
      <c r="D519" s="94"/>
      <c r="E519" s="50"/>
      <c r="F519" s="50"/>
      <c r="G519" s="50"/>
      <c r="H519" s="50"/>
      <c r="I519" s="50"/>
      <c r="J519" s="50"/>
      <c r="K519" s="50"/>
      <c r="L519" s="50"/>
      <c r="M519" s="50"/>
      <c r="N519" s="50"/>
      <c r="O519" s="50"/>
      <c r="P519" s="50"/>
    </row>
    <row r="520" spans="1:16" ht="11.25" customHeight="1" x14ac:dyDescent="0.2">
      <c r="A520" s="92"/>
      <c r="B520" s="93"/>
      <c r="C520" s="61"/>
      <c r="D520" s="94"/>
      <c r="E520" s="50"/>
      <c r="F520" s="50"/>
      <c r="G520" s="50"/>
      <c r="H520" s="50"/>
      <c r="I520" s="50"/>
      <c r="J520" s="50"/>
      <c r="K520" s="50"/>
      <c r="L520" s="50"/>
      <c r="M520" s="50"/>
      <c r="N520" s="50"/>
      <c r="O520" s="50"/>
      <c r="P520" s="50"/>
    </row>
    <row r="521" spans="1:16" ht="11.25" customHeight="1" x14ac:dyDescent="0.2">
      <c r="A521" s="92"/>
      <c r="B521" s="93"/>
      <c r="C521" s="61"/>
      <c r="D521" s="94"/>
      <c r="E521" s="50"/>
      <c r="F521" s="50"/>
      <c r="G521" s="50"/>
      <c r="H521" s="50"/>
      <c r="I521" s="50"/>
      <c r="J521" s="50"/>
      <c r="K521" s="50"/>
      <c r="L521" s="50"/>
      <c r="M521" s="50"/>
      <c r="N521" s="50"/>
      <c r="O521" s="50"/>
      <c r="P521" s="50"/>
    </row>
    <row r="522" spans="1:16" ht="11.25" customHeight="1" x14ac:dyDescent="0.2">
      <c r="A522" s="92"/>
      <c r="B522" s="93"/>
      <c r="C522" s="61"/>
      <c r="D522" s="94"/>
      <c r="E522" s="50"/>
      <c r="F522" s="50"/>
      <c r="G522" s="50"/>
      <c r="H522" s="50"/>
      <c r="I522" s="50"/>
      <c r="J522" s="50"/>
      <c r="K522" s="50"/>
      <c r="L522" s="50"/>
      <c r="M522" s="50"/>
      <c r="N522" s="50"/>
      <c r="O522" s="50"/>
      <c r="P522" s="50"/>
    </row>
    <row r="523" spans="1:16" ht="11.25" customHeight="1" x14ac:dyDescent="0.2">
      <c r="A523" s="92"/>
      <c r="B523" s="93"/>
      <c r="C523" s="61"/>
      <c r="D523" s="94"/>
      <c r="E523" s="50"/>
      <c r="F523" s="50"/>
      <c r="G523" s="50"/>
      <c r="H523" s="50"/>
      <c r="I523" s="50"/>
      <c r="J523" s="50"/>
      <c r="K523" s="50"/>
      <c r="L523" s="50"/>
      <c r="M523" s="50"/>
      <c r="N523" s="50"/>
      <c r="O523" s="50"/>
      <c r="P523" s="50"/>
    </row>
    <row r="524" spans="1:16" ht="11.25" customHeight="1" x14ac:dyDescent="0.2">
      <c r="A524" s="92"/>
      <c r="B524" s="93"/>
      <c r="C524" s="61"/>
      <c r="D524" s="94"/>
      <c r="E524" s="50"/>
      <c r="F524" s="50"/>
      <c r="G524" s="50"/>
      <c r="H524" s="50"/>
      <c r="I524" s="50"/>
      <c r="J524" s="50"/>
      <c r="K524" s="50"/>
      <c r="L524" s="50"/>
      <c r="M524" s="50"/>
      <c r="N524" s="50"/>
      <c r="O524" s="50"/>
      <c r="P524" s="50"/>
    </row>
    <row r="525" spans="1:16" ht="11.25" customHeight="1" x14ac:dyDescent="0.2">
      <c r="A525" s="92"/>
      <c r="B525" s="93"/>
      <c r="C525" s="61"/>
      <c r="D525" s="94"/>
      <c r="E525" s="50"/>
      <c r="F525" s="50"/>
      <c r="G525" s="50"/>
      <c r="H525" s="50"/>
      <c r="I525" s="50"/>
      <c r="J525" s="50"/>
      <c r="K525" s="50"/>
      <c r="L525" s="50"/>
      <c r="M525" s="50"/>
      <c r="N525" s="50"/>
      <c r="O525" s="50"/>
      <c r="P525" s="50"/>
    </row>
    <row r="526" spans="1:16" ht="11.25" customHeight="1" x14ac:dyDescent="0.2">
      <c r="A526" s="92"/>
      <c r="B526" s="93"/>
      <c r="C526" s="61"/>
      <c r="D526" s="94"/>
      <c r="E526" s="50"/>
      <c r="F526" s="50"/>
      <c r="G526" s="50"/>
      <c r="H526" s="50"/>
      <c r="I526" s="50"/>
      <c r="J526" s="50"/>
      <c r="K526" s="50"/>
      <c r="L526" s="50"/>
      <c r="M526" s="50"/>
      <c r="N526" s="50"/>
      <c r="O526" s="50"/>
      <c r="P526" s="50"/>
    </row>
    <row r="527" spans="1:16" ht="11.25" customHeight="1" x14ac:dyDescent="0.2">
      <c r="A527" s="92"/>
      <c r="B527" s="93"/>
      <c r="C527" s="61"/>
      <c r="D527" s="94"/>
      <c r="E527" s="50"/>
      <c r="F527" s="50"/>
      <c r="G527" s="50"/>
      <c r="H527" s="50"/>
      <c r="I527" s="50"/>
      <c r="J527" s="50"/>
      <c r="K527" s="50"/>
      <c r="L527" s="50"/>
      <c r="M527" s="50"/>
      <c r="N527" s="50"/>
      <c r="O527" s="50"/>
      <c r="P527" s="50"/>
    </row>
    <row r="528" spans="1:16" ht="11.25" customHeight="1" x14ac:dyDescent="0.2">
      <c r="A528" s="92"/>
      <c r="B528" s="93"/>
      <c r="C528" s="61"/>
      <c r="D528" s="94"/>
      <c r="E528" s="50"/>
      <c r="F528" s="50"/>
      <c r="G528" s="50"/>
      <c r="H528" s="50"/>
      <c r="I528" s="50"/>
      <c r="J528" s="50"/>
      <c r="K528" s="50"/>
      <c r="L528" s="50"/>
      <c r="M528" s="50"/>
      <c r="N528" s="50"/>
      <c r="O528" s="50"/>
      <c r="P528" s="50"/>
    </row>
    <row r="529" spans="1:16" ht="11.25" customHeight="1" x14ac:dyDescent="0.2">
      <c r="A529" s="92"/>
      <c r="B529" s="93"/>
      <c r="C529" s="61"/>
      <c r="D529" s="94"/>
      <c r="E529" s="50"/>
      <c r="F529" s="50"/>
      <c r="G529" s="50"/>
      <c r="H529" s="50"/>
      <c r="I529" s="50"/>
      <c r="J529" s="50"/>
      <c r="K529" s="50"/>
      <c r="L529" s="50"/>
      <c r="M529" s="50"/>
      <c r="N529" s="50"/>
      <c r="O529" s="50"/>
      <c r="P529" s="50"/>
    </row>
    <row r="530" spans="1:16" ht="11.25" customHeight="1" x14ac:dyDescent="0.2">
      <c r="A530" s="92"/>
      <c r="B530" s="93"/>
      <c r="C530" s="61"/>
      <c r="D530" s="94"/>
      <c r="E530" s="50"/>
      <c r="F530" s="50"/>
      <c r="G530" s="50"/>
      <c r="H530" s="50"/>
      <c r="I530" s="50"/>
      <c r="J530" s="50"/>
      <c r="K530" s="50"/>
      <c r="L530" s="50"/>
      <c r="M530" s="50"/>
      <c r="N530" s="50"/>
      <c r="O530" s="50"/>
      <c r="P530" s="50"/>
    </row>
    <row r="531" spans="1:16" ht="11.25" customHeight="1" x14ac:dyDescent="0.2">
      <c r="A531" s="92"/>
      <c r="B531" s="93"/>
      <c r="C531" s="61"/>
      <c r="D531" s="94"/>
      <c r="E531" s="50"/>
      <c r="F531" s="50"/>
      <c r="G531" s="50"/>
      <c r="H531" s="50"/>
      <c r="I531" s="50"/>
      <c r="J531" s="50"/>
      <c r="K531" s="50"/>
      <c r="L531" s="50"/>
      <c r="M531" s="50"/>
      <c r="N531" s="50"/>
      <c r="O531" s="50"/>
      <c r="P531" s="50"/>
    </row>
    <row r="532" spans="1:16" ht="11.25" customHeight="1" x14ac:dyDescent="0.2">
      <c r="A532" s="92"/>
      <c r="B532" s="93"/>
      <c r="C532" s="61"/>
      <c r="D532" s="94"/>
      <c r="E532" s="50"/>
      <c r="F532" s="50"/>
      <c r="G532" s="50"/>
      <c r="H532" s="50"/>
      <c r="I532" s="50"/>
      <c r="J532" s="50"/>
      <c r="K532" s="50"/>
      <c r="L532" s="50"/>
      <c r="M532" s="50"/>
      <c r="N532" s="50"/>
      <c r="O532" s="50"/>
      <c r="P532" s="50"/>
    </row>
    <row r="533" spans="1:16" ht="11.25" customHeight="1" x14ac:dyDescent="0.2">
      <c r="A533" s="92"/>
      <c r="B533" s="93"/>
      <c r="C533" s="61"/>
      <c r="D533" s="94"/>
      <c r="E533" s="50"/>
      <c r="F533" s="50"/>
      <c r="G533" s="50"/>
      <c r="H533" s="50"/>
      <c r="I533" s="50"/>
      <c r="J533" s="50"/>
      <c r="K533" s="50"/>
      <c r="L533" s="50"/>
      <c r="M533" s="50"/>
      <c r="N533" s="50"/>
      <c r="O533" s="50"/>
      <c r="P533" s="50"/>
    </row>
    <row r="534" spans="1:16" ht="11.25" customHeight="1" x14ac:dyDescent="0.2">
      <c r="A534" s="92"/>
      <c r="B534" s="93"/>
      <c r="C534" s="61"/>
      <c r="D534" s="94"/>
      <c r="E534" s="50"/>
      <c r="F534" s="50"/>
      <c r="G534" s="50"/>
      <c r="H534" s="50"/>
      <c r="I534" s="50"/>
      <c r="J534" s="50"/>
      <c r="K534" s="50"/>
      <c r="L534" s="50"/>
      <c r="M534" s="50"/>
      <c r="N534" s="50"/>
      <c r="O534" s="50"/>
      <c r="P534" s="50"/>
    </row>
    <row r="535" spans="1:16" ht="11.25" customHeight="1" x14ac:dyDescent="0.2">
      <c r="A535" s="92"/>
      <c r="B535" s="93"/>
      <c r="C535" s="61"/>
      <c r="D535" s="94"/>
      <c r="E535" s="50"/>
      <c r="F535" s="50"/>
      <c r="G535" s="50"/>
      <c r="H535" s="50"/>
      <c r="I535" s="50"/>
      <c r="J535" s="50"/>
      <c r="K535" s="50"/>
      <c r="L535" s="50"/>
      <c r="M535" s="50"/>
      <c r="N535" s="50"/>
      <c r="O535" s="50"/>
      <c r="P535" s="50"/>
    </row>
    <row r="536" spans="1:16" ht="11.25" customHeight="1" x14ac:dyDescent="0.2">
      <c r="A536" s="92"/>
      <c r="B536" s="93"/>
      <c r="C536" s="61"/>
      <c r="D536" s="94"/>
      <c r="E536" s="50"/>
      <c r="F536" s="50"/>
      <c r="G536" s="50"/>
      <c r="H536" s="50"/>
      <c r="I536" s="50"/>
      <c r="J536" s="50"/>
      <c r="K536" s="50"/>
      <c r="L536" s="50"/>
      <c r="M536" s="50"/>
      <c r="N536" s="50"/>
      <c r="O536" s="50"/>
      <c r="P536" s="50"/>
    </row>
    <row r="537" spans="1:16" ht="11.25" customHeight="1" x14ac:dyDescent="0.2">
      <c r="A537" s="92"/>
      <c r="B537" s="93"/>
      <c r="C537" s="61"/>
      <c r="D537" s="94"/>
      <c r="E537" s="50"/>
      <c r="F537" s="50"/>
      <c r="G537" s="50"/>
      <c r="H537" s="50"/>
      <c r="I537" s="50"/>
      <c r="J537" s="50"/>
      <c r="K537" s="50"/>
      <c r="L537" s="50"/>
      <c r="M537" s="50"/>
      <c r="N537" s="50"/>
      <c r="O537" s="50"/>
      <c r="P537" s="50"/>
    </row>
    <row r="538" spans="1:16" ht="11.25" customHeight="1" x14ac:dyDescent="0.2">
      <c r="A538" s="92"/>
      <c r="B538" s="93"/>
      <c r="C538" s="61"/>
      <c r="D538" s="94"/>
      <c r="E538" s="50"/>
      <c r="F538" s="50"/>
      <c r="G538" s="50"/>
      <c r="H538" s="50"/>
      <c r="I538" s="50"/>
      <c r="J538" s="50"/>
      <c r="K538" s="50"/>
      <c r="L538" s="50"/>
      <c r="M538" s="50"/>
      <c r="N538" s="50"/>
      <c r="O538" s="50"/>
      <c r="P538" s="50"/>
    </row>
    <row r="539" spans="1:16" ht="11.25" customHeight="1" x14ac:dyDescent="0.2">
      <c r="A539" s="92"/>
      <c r="B539" s="93"/>
      <c r="C539" s="61"/>
      <c r="D539" s="94"/>
      <c r="E539" s="50"/>
      <c r="F539" s="50"/>
      <c r="G539" s="50"/>
      <c r="H539" s="50"/>
      <c r="I539" s="50"/>
      <c r="J539" s="50"/>
      <c r="K539" s="50"/>
      <c r="L539" s="50"/>
      <c r="M539" s="50"/>
      <c r="N539" s="50"/>
      <c r="O539" s="50"/>
      <c r="P539" s="50"/>
    </row>
    <row r="540" spans="1:16" ht="11.25" customHeight="1" x14ac:dyDescent="0.2">
      <c r="A540" s="92"/>
      <c r="B540" s="93"/>
      <c r="C540" s="61"/>
      <c r="D540" s="94"/>
      <c r="E540" s="50"/>
      <c r="F540" s="50"/>
      <c r="G540" s="50"/>
      <c r="H540" s="50"/>
      <c r="I540" s="50"/>
      <c r="J540" s="50"/>
      <c r="K540" s="50"/>
      <c r="L540" s="50"/>
      <c r="M540" s="50"/>
      <c r="N540" s="50"/>
      <c r="O540" s="50"/>
      <c r="P540" s="50"/>
    </row>
    <row r="541" spans="1:16" ht="11.25" customHeight="1" x14ac:dyDescent="0.2">
      <c r="A541" s="92"/>
      <c r="B541" s="93"/>
      <c r="C541" s="61"/>
      <c r="D541" s="94"/>
      <c r="E541" s="50"/>
      <c r="F541" s="50"/>
      <c r="G541" s="50"/>
      <c r="H541" s="50"/>
      <c r="I541" s="50"/>
      <c r="J541" s="50"/>
      <c r="K541" s="50"/>
      <c r="L541" s="50"/>
      <c r="M541" s="50"/>
      <c r="N541" s="50"/>
      <c r="O541" s="50"/>
      <c r="P541" s="50"/>
    </row>
    <row r="542" spans="1:16" ht="11.25" customHeight="1" x14ac:dyDescent="0.2">
      <c r="A542" s="92"/>
      <c r="B542" s="93"/>
      <c r="C542" s="61"/>
      <c r="D542" s="94"/>
      <c r="E542" s="50"/>
      <c r="F542" s="50"/>
      <c r="G542" s="50"/>
      <c r="H542" s="50"/>
      <c r="I542" s="50"/>
      <c r="J542" s="50"/>
      <c r="K542" s="50"/>
      <c r="L542" s="50"/>
      <c r="M542" s="50"/>
      <c r="N542" s="50"/>
      <c r="O542" s="50"/>
      <c r="P542" s="50"/>
    </row>
    <row r="543" spans="1:16" ht="11.25" customHeight="1" x14ac:dyDescent="0.2">
      <c r="A543" s="92"/>
      <c r="B543" s="93"/>
      <c r="C543" s="61"/>
      <c r="D543" s="94"/>
      <c r="E543" s="50"/>
      <c r="F543" s="50"/>
      <c r="G543" s="50"/>
      <c r="H543" s="50"/>
      <c r="I543" s="50"/>
      <c r="J543" s="50"/>
      <c r="K543" s="50"/>
      <c r="L543" s="50"/>
      <c r="M543" s="50"/>
      <c r="N543" s="50"/>
      <c r="O543" s="50"/>
      <c r="P543" s="50"/>
    </row>
    <row r="544" spans="1:16" ht="11.25" customHeight="1" x14ac:dyDescent="0.2">
      <c r="A544" s="92"/>
      <c r="B544" s="93"/>
      <c r="C544" s="61"/>
      <c r="D544" s="94"/>
      <c r="E544" s="50"/>
      <c r="F544" s="50"/>
      <c r="G544" s="50"/>
      <c r="H544" s="50"/>
      <c r="I544" s="50"/>
      <c r="J544" s="50"/>
      <c r="K544" s="50"/>
      <c r="L544" s="50"/>
      <c r="M544" s="50"/>
      <c r="N544" s="50"/>
      <c r="O544" s="50"/>
      <c r="P544" s="50"/>
    </row>
    <row r="545" spans="1:16" ht="11.25" customHeight="1" x14ac:dyDescent="0.2">
      <c r="A545" s="92"/>
      <c r="B545" s="93"/>
      <c r="C545" s="61"/>
      <c r="D545" s="94"/>
      <c r="E545" s="50"/>
      <c r="F545" s="50"/>
      <c r="G545" s="50"/>
      <c r="H545" s="50"/>
      <c r="I545" s="50"/>
      <c r="J545" s="50"/>
      <c r="K545" s="50"/>
      <c r="L545" s="50"/>
      <c r="M545" s="50"/>
      <c r="N545" s="50"/>
      <c r="O545" s="50"/>
      <c r="P545" s="50"/>
    </row>
    <row r="546" spans="1:16" ht="11.25" customHeight="1" x14ac:dyDescent="0.2">
      <c r="A546" s="92"/>
      <c r="B546" s="93"/>
      <c r="C546" s="61"/>
      <c r="D546" s="94"/>
      <c r="E546" s="50"/>
      <c r="F546" s="50"/>
      <c r="G546" s="50"/>
      <c r="H546" s="50"/>
      <c r="I546" s="50"/>
      <c r="J546" s="50"/>
      <c r="K546" s="50"/>
      <c r="L546" s="50"/>
      <c r="M546" s="50"/>
      <c r="N546" s="50"/>
      <c r="O546" s="50"/>
      <c r="P546" s="50"/>
    </row>
    <row r="547" spans="1:16" ht="11.25" customHeight="1" x14ac:dyDescent="0.2">
      <c r="A547" s="92"/>
      <c r="B547" s="93"/>
      <c r="C547" s="61"/>
      <c r="D547" s="94"/>
      <c r="E547" s="50"/>
      <c r="F547" s="50"/>
      <c r="G547" s="50"/>
      <c r="H547" s="50"/>
      <c r="I547" s="50"/>
      <c r="J547" s="50"/>
      <c r="K547" s="50"/>
      <c r="L547" s="50"/>
      <c r="M547" s="50"/>
      <c r="N547" s="50"/>
      <c r="O547" s="50"/>
      <c r="P547" s="50"/>
    </row>
    <row r="548" spans="1:16" ht="11.25" customHeight="1" x14ac:dyDescent="0.2">
      <c r="A548" s="92"/>
      <c r="B548" s="93"/>
      <c r="C548" s="61"/>
      <c r="D548" s="94"/>
      <c r="E548" s="50"/>
      <c r="F548" s="50"/>
      <c r="G548" s="50"/>
      <c r="H548" s="50"/>
      <c r="I548" s="50"/>
      <c r="J548" s="50"/>
      <c r="K548" s="50"/>
      <c r="L548" s="50"/>
      <c r="M548" s="50"/>
      <c r="N548" s="50"/>
      <c r="O548" s="50"/>
      <c r="P548" s="50"/>
    </row>
    <row r="549" spans="1:16" ht="11.25" customHeight="1" x14ac:dyDescent="0.2">
      <c r="A549" s="92"/>
      <c r="B549" s="93"/>
      <c r="C549" s="61"/>
      <c r="D549" s="94"/>
      <c r="E549" s="50"/>
      <c r="F549" s="50"/>
      <c r="G549" s="50"/>
      <c r="H549" s="50"/>
      <c r="I549" s="50"/>
      <c r="J549" s="50"/>
      <c r="K549" s="50"/>
      <c r="L549" s="50"/>
      <c r="M549" s="50"/>
      <c r="N549" s="50"/>
      <c r="O549" s="50"/>
      <c r="P549" s="50"/>
    </row>
    <row r="550" spans="1:16" ht="11.25" customHeight="1" x14ac:dyDescent="0.2">
      <c r="A550" s="92"/>
      <c r="B550" s="93"/>
      <c r="C550" s="61"/>
      <c r="D550" s="94"/>
      <c r="E550" s="50"/>
      <c r="F550" s="50"/>
      <c r="G550" s="50"/>
      <c r="H550" s="50"/>
      <c r="I550" s="50"/>
      <c r="J550" s="50"/>
      <c r="K550" s="50"/>
      <c r="L550" s="50"/>
      <c r="M550" s="50"/>
      <c r="N550" s="50"/>
      <c r="O550" s="50"/>
      <c r="P550" s="50"/>
    </row>
    <row r="551" spans="1:16" ht="11.25" customHeight="1" x14ac:dyDescent="0.2">
      <c r="A551" s="92"/>
      <c r="B551" s="93"/>
      <c r="C551" s="61"/>
      <c r="D551" s="94"/>
      <c r="E551" s="50"/>
      <c r="F551" s="50"/>
      <c r="G551" s="50"/>
      <c r="H551" s="50"/>
      <c r="I551" s="50"/>
      <c r="J551" s="50"/>
      <c r="K551" s="50"/>
      <c r="L551" s="50"/>
      <c r="M551" s="50"/>
      <c r="N551" s="50"/>
      <c r="O551" s="50"/>
      <c r="P551" s="50"/>
    </row>
    <row r="552" spans="1:16" ht="11.25" customHeight="1" x14ac:dyDescent="0.2">
      <c r="A552" s="92"/>
      <c r="B552" s="93"/>
      <c r="C552" s="61"/>
      <c r="D552" s="94"/>
      <c r="E552" s="50"/>
      <c r="F552" s="50"/>
      <c r="G552" s="50"/>
      <c r="H552" s="50"/>
      <c r="I552" s="50"/>
      <c r="J552" s="50"/>
      <c r="K552" s="50"/>
      <c r="L552" s="50"/>
      <c r="M552" s="50"/>
      <c r="N552" s="50"/>
      <c r="O552" s="50"/>
      <c r="P552" s="50"/>
    </row>
    <row r="553" spans="1:16" ht="11.25" customHeight="1" x14ac:dyDescent="0.2">
      <c r="A553" s="92"/>
      <c r="B553" s="93"/>
      <c r="C553" s="61"/>
      <c r="D553" s="94"/>
      <c r="E553" s="50"/>
      <c r="F553" s="50"/>
      <c r="G553" s="50"/>
      <c r="H553" s="50"/>
      <c r="I553" s="50"/>
      <c r="J553" s="50"/>
      <c r="K553" s="50"/>
      <c r="L553" s="50"/>
      <c r="M553" s="50"/>
      <c r="N553" s="50"/>
      <c r="O553" s="50"/>
      <c r="P553" s="50"/>
    </row>
    <row r="554" spans="1:16" ht="11.25" customHeight="1" x14ac:dyDescent="0.2">
      <c r="A554" s="92"/>
      <c r="B554" s="93"/>
      <c r="C554" s="61"/>
      <c r="D554" s="94"/>
      <c r="E554" s="50"/>
      <c r="F554" s="50"/>
      <c r="G554" s="50"/>
      <c r="H554" s="50"/>
      <c r="I554" s="50"/>
      <c r="J554" s="50"/>
      <c r="K554" s="50"/>
      <c r="L554" s="50"/>
      <c r="M554" s="50"/>
      <c r="N554" s="50"/>
      <c r="O554" s="50"/>
      <c r="P554" s="50"/>
    </row>
    <row r="555" spans="1:16" ht="11.25" customHeight="1" x14ac:dyDescent="0.2">
      <c r="A555" s="92"/>
      <c r="B555" s="93"/>
      <c r="C555" s="61"/>
      <c r="D555" s="94"/>
      <c r="E555" s="50"/>
      <c r="F555" s="50"/>
      <c r="G555" s="50"/>
      <c r="H555" s="50"/>
      <c r="I555" s="50"/>
      <c r="J555" s="50"/>
      <c r="K555" s="50"/>
      <c r="L555" s="50"/>
      <c r="M555" s="50"/>
      <c r="N555" s="50"/>
      <c r="O555" s="50"/>
      <c r="P555" s="50"/>
    </row>
    <row r="556" spans="1:16" ht="11.25" customHeight="1" x14ac:dyDescent="0.2">
      <c r="A556" s="92"/>
      <c r="B556" s="93"/>
      <c r="C556" s="61"/>
      <c r="D556" s="94"/>
      <c r="E556" s="50"/>
      <c r="F556" s="50"/>
      <c r="G556" s="50"/>
      <c r="H556" s="50"/>
      <c r="I556" s="50"/>
      <c r="J556" s="50"/>
      <c r="K556" s="50"/>
      <c r="L556" s="50"/>
      <c r="M556" s="50"/>
      <c r="N556" s="50"/>
      <c r="O556" s="50"/>
      <c r="P556" s="50"/>
    </row>
    <row r="557" spans="1:16" ht="11.25" customHeight="1" x14ac:dyDescent="0.2">
      <c r="A557" s="92"/>
      <c r="B557" s="93"/>
      <c r="C557" s="61"/>
      <c r="D557" s="94"/>
      <c r="E557" s="50"/>
      <c r="F557" s="50"/>
      <c r="G557" s="50"/>
      <c r="H557" s="50"/>
      <c r="I557" s="50"/>
      <c r="J557" s="50"/>
      <c r="K557" s="50"/>
      <c r="L557" s="50"/>
      <c r="M557" s="50"/>
      <c r="N557" s="50"/>
      <c r="O557" s="50"/>
      <c r="P557" s="50"/>
    </row>
    <row r="558" spans="1:16" ht="11.25" customHeight="1" x14ac:dyDescent="0.2">
      <c r="A558" s="92"/>
      <c r="B558" s="93"/>
      <c r="C558" s="61"/>
      <c r="D558" s="94"/>
      <c r="E558" s="50"/>
      <c r="F558" s="50"/>
      <c r="G558" s="50"/>
      <c r="H558" s="50"/>
      <c r="I558" s="50"/>
      <c r="J558" s="50"/>
      <c r="K558" s="50"/>
      <c r="L558" s="50"/>
      <c r="M558" s="50"/>
      <c r="N558" s="50"/>
      <c r="O558" s="50"/>
      <c r="P558" s="50"/>
    </row>
    <row r="559" spans="1:16" ht="11.25" customHeight="1" x14ac:dyDescent="0.2">
      <c r="A559" s="92"/>
      <c r="B559" s="93"/>
      <c r="C559" s="61"/>
      <c r="D559" s="94"/>
      <c r="E559" s="50"/>
      <c r="F559" s="50"/>
      <c r="G559" s="50"/>
      <c r="H559" s="50"/>
      <c r="I559" s="50"/>
      <c r="J559" s="50"/>
      <c r="K559" s="50"/>
      <c r="L559" s="50"/>
      <c r="M559" s="50"/>
      <c r="N559" s="50"/>
      <c r="O559" s="50"/>
      <c r="P559" s="50"/>
    </row>
    <row r="560" spans="1:16" ht="11.25" customHeight="1" x14ac:dyDescent="0.2">
      <c r="A560" s="92"/>
      <c r="B560" s="93"/>
      <c r="C560" s="61"/>
      <c r="D560" s="94"/>
      <c r="E560" s="50"/>
      <c r="F560" s="50"/>
      <c r="G560" s="50"/>
      <c r="H560" s="50"/>
      <c r="I560" s="50"/>
      <c r="J560" s="50"/>
      <c r="K560" s="50"/>
      <c r="L560" s="50"/>
      <c r="M560" s="50"/>
      <c r="N560" s="50"/>
      <c r="O560" s="50"/>
      <c r="P560" s="50"/>
    </row>
    <row r="561" spans="1:16" ht="11.25" customHeight="1" x14ac:dyDescent="0.2">
      <c r="A561" s="92"/>
      <c r="B561" s="93"/>
      <c r="C561" s="61"/>
      <c r="D561" s="94"/>
      <c r="E561" s="50"/>
      <c r="F561" s="50"/>
      <c r="G561" s="50"/>
      <c r="H561" s="50"/>
      <c r="I561" s="50"/>
      <c r="J561" s="50"/>
      <c r="K561" s="50"/>
      <c r="L561" s="50"/>
      <c r="M561" s="50"/>
      <c r="N561" s="50"/>
      <c r="O561" s="50"/>
      <c r="P561" s="50"/>
    </row>
    <row r="562" spans="1:16" ht="11.25" customHeight="1" x14ac:dyDescent="0.2">
      <c r="A562" s="92"/>
      <c r="B562" s="93"/>
      <c r="C562" s="61"/>
      <c r="D562" s="94"/>
      <c r="E562" s="50"/>
      <c r="F562" s="50"/>
      <c r="G562" s="50"/>
      <c r="H562" s="50"/>
      <c r="I562" s="50"/>
      <c r="J562" s="50"/>
      <c r="K562" s="50"/>
      <c r="L562" s="50"/>
      <c r="M562" s="50"/>
      <c r="N562" s="50"/>
      <c r="O562" s="50"/>
      <c r="P562" s="50"/>
    </row>
    <row r="563" spans="1:16" ht="11.25" customHeight="1" x14ac:dyDescent="0.2">
      <c r="A563" s="92"/>
      <c r="B563" s="93"/>
      <c r="C563" s="61"/>
      <c r="D563" s="94"/>
      <c r="E563" s="50"/>
      <c r="F563" s="50"/>
      <c r="G563" s="50"/>
      <c r="H563" s="50"/>
      <c r="I563" s="50"/>
      <c r="J563" s="50"/>
      <c r="K563" s="50"/>
      <c r="L563" s="50"/>
      <c r="M563" s="50"/>
      <c r="N563" s="50"/>
      <c r="O563" s="50"/>
      <c r="P563" s="50"/>
    </row>
    <row r="564" spans="1:16" ht="11.25" customHeight="1" x14ac:dyDescent="0.2">
      <c r="A564" s="92"/>
      <c r="B564" s="93"/>
      <c r="C564" s="61"/>
      <c r="D564" s="94"/>
      <c r="E564" s="50"/>
      <c r="F564" s="50"/>
      <c r="G564" s="50"/>
      <c r="H564" s="50"/>
      <c r="I564" s="50"/>
      <c r="J564" s="50"/>
      <c r="K564" s="50"/>
      <c r="L564" s="50"/>
      <c r="M564" s="50"/>
      <c r="N564" s="50"/>
      <c r="O564" s="50"/>
      <c r="P564" s="50"/>
    </row>
    <row r="565" spans="1:16" ht="11.25" customHeight="1" x14ac:dyDescent="0.2">
      <c r="A565" s="92"/>
      <c r="B565" s="93"/>
      <c r="C565" s="61"/>
      <c r="D565" s="94"/>
      <c r="E565" s="50"/>
      <c r="F565" s="50"/>
      <c r="G565" s="50"/>
      <c r="H565" s="50"/>
      <c r="I565" s="50"/>
      <c r="J565" s="50"/>
      <c r="K565" s="50"/>
      <c r="L565" s="50"/>
      <c r="M565" s="50"/>
      <c r="N565" s="50"/>
      <c r="O565" s="50"/>
      <c r="P565" s="50"/>
    </row>
    <row r="566" spans="1:16" ht="11.25" customHeight="1" x14ac:dyDescent="0.2">
      <c r="A566" s="92"/>
      <c r="B566" s="93"/>
      <c r="C566" s="61"/>
      <c r="D566" s="94"/>
      <c r="E566" s="50"/>
      <c r="F566" s="50"/>
      <c r="G566" s="50"/>
      <c r="H566" s="50"/>
      <c r="I566" s="50"/>
      <c r="J566" s="50"/>
      <c r="K566" s="50"/>
      <c r="L566" s="50"/>
      <c r="M566" s="50"/>
      <c r="N566" s="50"/>
      <c r="O566" s="50"/>
      <c r="P566" s="50"/>
    </row>
    <row r="567" spans="1:16" ht="11.25" customHeight="1" x14ac:dyDescent="0.2">
      <c r="A567" s="92"/>
      <c r="B567" s="93"/>
      <c r="C567" s="61"/>
      <c r="D567" s="94"/>
      <c r="E567" s="50"/>
      <c r="F567" s="50"/>
      <c r="G567" s="50"/>
      <c r="H567" s="50"/>
      <c r="I567" s="50"/>
      <c r="J567" s="50"/>
      <c r="K567" s="50"/>
      <c r="L567" s="50"/>
      <c r="M567" s="50"/>
      <c r="N567" s="50"/>
      <c r="O567" s="50"/>
      <c r="P567" s="50"/>
    </row>
    <row r="568" spans="1:16" ht="11.25" customHeight="1" x14ac:dyDescent="0.2">
      <c r="A568" s="92"/>
      <c r="B568" s="93"/>
      <c r="C568" s="61"/>
      <c r="D568" s="94"/>
      <c r="E568" s="50"/>
      <c r="F568" s="50"/>
      <c r="G568" s="50"/>
      <c r="H568" s="50"/>
      <c r="I568" s="50"/>
      <c r="J568" s="50"/>
      <c r="K568" s="50"/>
      <c r="L568" s="50"/>
      <c r="M568" s="50"/>
      <c r="N568" s="50"/>
      <c r="O568" s="50"/>
      <c r="P568" s="50"/>
    </row>
    <row r="569" spans="1:16" ht="11.25" customHeight="1" x14ac:dyDescent="0.2">
      <c r="A569" s="92"/>
      <c r="B569" s="93"/>
      <c r="C569" s="61"/>
      <c r="D569" s="94"/>
      <c r="E569" s="50"/>
      <c r="F569" s="50"/>
      <c r="G569" s="50"/>
      <c r="H569" s="50"/>
      <c r="I569" s="50"/>
      <c r="J569" s="50"/>
      <c r="K569" s="50"/>
      <c r="L569" s="50"/>
      <c r="M569" s="50"/>
      <c r="N569" s="50"/>
      <c r="O569" s="50"/>
      <c r="P569" s="50"/>
    </row>
    <row r="570" spans="1:16" ht="11.25" customHeight="1" x14ac:dyDescent="0.2">
      <c r="A570" s="92"/>
      <c r="B570" s="93"/>
      <c r="C570" s="61"/>
      <c r="D570" s="94"/>
      <c r="E570" s="50"/>
      <c r="F570" s="50"/>
      <c r="G570" s="50"/>
      <c r="H570" s="50"/>
      <c r="I570" s="50"/>
      <c r="J570" s="50"/>
      <c r="K570" s="50"/>
      <c r="L570" s="50"/>
      <c r="M570" s="50"/>
      <c r="N570" s="50"/>
      <c r="O570" s="50"/>
      <c r="P570" s="50"/>
    </row>
    <row r="571" spans="1:16" ht="11.25" customHeight="1" x14ac:dyDescent="0.2">
      <c r="A571" s="92"/>
      <c r="B571" s="93"/>
      <c r="C571" s="61"/>
      <c r="D571" s="94"/>
      <c r="E571" s="50"/>
      <c r="F571" s="50"/>
      <c r="G571" s="50"/>
      <c r="H571" s="50"/>
      <c r="I571" s="50"/>
      <c r="J571" s="50"/>
      <c r="K571" s="50"/>
      <c r="L571" s="50"/>
      <c r="M571" s="50"/>
      <c r="N571" s="50"/>
      <c r="O571" s="50"/>
      <c r="P571" s="50"/>
    </row>
    <row r="572" spans="1:16" ht="11.25" customHeight="1" x14ac:dyDescent="0.2">
      <c r="A572" s="92"/>
      <c r="B572" s="93"/>
      <c r="C572" s="61"/>
      <c r="D572" s="94"/>
      <c r="E572" s="50"/>
      <c r="F572" s="50"/>
      <c r="G572" s="50"/>
      <c r="H572" s="50"/>
      <c r="I572" s="50"/>
      <c r="J572" s="50"/>
      <c r="K572" s="50"/>
      <c r="L572" s="50"/>
      <c r="M572" s="50"/>
      <c r="N572" s="50"/>
      <c r="O572" s="50"/>
      <c r="P572" s="50"/>
    </row>
    <row r="573" spans="1:16" ht="11.25" customHeight="1" x14ac:dyDescent="0.2">
      <c r="A573" s="92"/>
      <c r="B573" s="93"/>
      <c r="C573" s="61"/>
      <c r="D573" s="94"/>
      <c r="E573" s="50"/>
      <c r="F573" s="50"/>
      <c r="G573" s="50"/>
      <c r="H573" s="50"/>
      <c r="I573" s="50"/>
      <c r="J573" s="50"/>
      <c r="K573" s="50"/>
      <c r="L573" s="50"/>
      <c r="M573" s="50"/>
      <c r="N573" s="50"/>
      <c r="O573" s="50"/>
      <c r="P573" s="50"/>
    </row>
    <row r="574" spans="1:16" ht="11.25" customHeight="1" x14ac:dyDescent="0.2">
      <c r="A574" s="92"/>
      <c r="B574" s="93"/>
      <c r="C574" s="61"/>
      <c r="D574" s="94"/>
      <c r="E574" s="50"/>
      <c r="F574" s="50"/>
      <c r="G574" s="50"/>
      <c r="H574" s="50"/>
      <c r="I574" s="50"/>
      <c r="J574" s="50"/>
      <c r="K574" s="50"/>
      <c r="L574" s="50"/>
      <c r="M574" s="50"/>
      <c r="N574" s="50"/>
      <c r="O574" s="50"/>
      <c r="P574" s="50"/>
    </row>
    <row r="575" spans="1:16" ht="11.25" customHeight="1" x14ac:dyDescent="0.2">
      <c r="A575" s="92"/>
      <c r="B575" s="93"/>
      <c r="C575" s="61"/>
      <c r="D575" s="94"/>
      <c r="E575" s="50"/>
      <c r="F575" s="50"/>
      <c r="G575" s="50"/>
      <c r="H575" s="50"/>
      <c r="I575" s="50"/>
      <c r="J575" s="50"/>
      <c r="K575" s="50"/>
      <c r="L575" s="50"/>
      <c r="M575" s="50"/>
      <c r="N575" s="50"/>
      <c r="O575" s="50"/>
      <c r="P575" s="50"/>
    </row>
    <row r="576" spans="1:16" ht="11.25" customHeight="1" x14ac:dyDescent="0.2">
      <c r="A576" s="92"/>
      <c r="B576" s="93"/>
      <c r="C576" s="61"/>
      <c r="D576" s="94"/>
      <c r="E576" s="50"/>
      <c r="F576" s="50"/>
      <c r="G576" s="50"/>
      <c r="H576" s="50"/>
      <c r="I576" s="50"/>
      <c r="J576" s="50"/>
      <c r="K576" s="50"/>
      <c r="L576" s="50"/>
      <c r="M576" s="50"/>
      <c r="N576" s="50"/>
      <c r="O576" s="50"/>
      <c r="P576" s="50"/>
    </row>
    <row r="577" spans="1:16" ht="11.25" customHeight="1" x14ac:dyDescent="0.2">
      <c r="A577" s="92"/>
      <c r="B577" s="93"/>
      <c r="C577" s="61"/>
      <c r="D577" s="94"/>
      <c r="E577" s="50"/>
      <c r="F577" s="50"/>
      <c r="G577" s="50"/>
      <c r="H577" s="50"/>
      <c r="I577" s="50"/>
      <c r="J577" s="50"/>
      <c r="K577" s="50"/>
      <c r="L577" s="50"/>
      <c r="M577" s="50"/>
      <c r="N577" s="50"/>
      <c r="O577" s="50"/>
      <c r="P577" s="50"/>
    </row>
    <row r="578" spans="1:16" ht="11.25" customHeight="1" x14ac:dyDescent="0.2">
      <c r="A578" s="92"/>
      <c r="B578" s="93"/>
      <c r="C578" s="61"/>
      <c r="D578" s="94"/>
      <c r="E578" s="50"/>
      <c r="F578" s="50"/>
      <c r="G578" s="50"/>
      <c r="H578" s="50"/>
      <c r="I578" s="50"/>
      <c r="J578" s="50"/>
      <c r="K578" s="50"/>
      <c r="L578" s="50"/>
      <c r="M578" s="50"/>
      <c r="N578" s="50"/>
      <c r="O578" s="50"/>
      <c r="P578" s="50"/>
    </row>
    <row r="579" spans="1:16" ht="11.25" customHeight="1" x14ac:dyDescent="0.2">
      <c r="A579" s="92"/>
      <c r="B579" s="93"/>
      <c r="C579" s="61"/>
      <c r="D579" s="94"/>
      <c r="E579" s="50"/>
      <c r="F579" s="50"/>
      <c r="G579" s="50"/>
      <c r="H579" s="50"/>
      <c r="I579" s="50"/>
      <c r="J579" s="50"/>
      <c r="K579" s="50"/>
      <c r="L579" s="50"/>
      <c r="M579" s="50"/>
      <c r="N579" s="50"/>
      <c r="O579" s="50"/>
      <c r="P579" s="50"/>
    </row>
    <row r="580" spans="1:16" ht="11.25" customHeight="1" x14ac:dyDescent="0.2">
      <c r="A580" s="92"/>
      <c r="B580" s="93"/>
      <c r="C580" s="61"/>
      <c r="D580" s="94"/>
      <c r="E580" s="50"/>
      <c r="F580" s="50"/>
      <c r="G580" s="50"/>
      <c r="H580" s="50"/>
      <c r="I580" s="50"/>
      <c r="J580" s="50"/>
      <c r="K580" s="50"/>
      <c r="L580" s="50"/>
      <c r="M580" s="50"/>
      <c r="N580" s="50"/>
      <c r="O580" s="50"/>
      <c r="P580" s="50"/>
    </row>
    <row r="581" spans="1:16" ht="11.25" customHeight="1" x14ac:dyDescent="0.2">
      <c r="A581" s="92"/>
      <c r="B581" s="93"/>
      <c r="C581" s="61"/>
      <c r="D581" s="94"/>
      <c r="E581" s="50"/>
      <c r="F581" s="50"/>
      <c r="G581" s="50"/>
      <c r="H581" s="50"/>
      <c r="I581" s="50"/>
      <c r="J581" s="50"/>
      <c r="K581" s="50"/>
      <c r="L581" s="50"/>
      <c r="M581" s="50"/>
      <c r="N581" s="50"/>
      <c r="O581" s="50"/>
      <c r="P581" s="50"/>
    </row>
    <row r="582" spans="1:16" ht="11.25" customHeight="1" x14ac:dyDescent="0.2">
      <c r="A582" s="92"/>
      <c r="B582" s="93"/>
      <c r="C582" s="61"/>
      <c r="D582" s="94"/>
      <c r="E582" s="50"/>
      <c r="F582" s="50"/>
      <c r="G582" s="50"/>
      <c r="H582" s="50"/>
      <c r="I582" s="50"/>
      <c r="J582" s="50"/>
      <c r="K582" s="50"/>
      <c r="L582" s="50"/>
      <c r="M582" s="50"/>
      <c r="N582" s="50"/>
      <c r="O582" s="50"/>
      <c r="P582" s="50"/>
    </row>
    <row r="583" spans="1:16" ht="11.25" customHeight="1" x14ac:dyDescent="0.2">
      <c r="A583" s="92"/>
      <c r="B583" s="93"/>
      <c r="C583" s="61"/>
      <c r="D583" s="94"/>
      <c r="E583" s="50"/>
      <c r="F583" s="50"/>
      <c r="G583" s="50"/>
      <c r="H583" s="50"/>
      <c r="I583" s="50"/>
      <c r="J583" s="50"/>
      <c r="K583" s="50"/>
      <c r="L583" s="50"/>
      <c r="M583" s="50"/>
      <c r="N583" s="50"/>
      <c r="O583" s="50"/>
      <c r="P583" s="50"/>
    </row>
    <row r="584" spans="1:16" ht="11.25" customHeight="1" x14ac:dyDescent="0.2">
      <c r="A584" s="92"/>
      <c r="B584" s="93"/>
      <c r="C584" s="61"/>
      <c r="D584" s="94"/>
      <c r="E584" s="50"/>
      <c r="F584" s="50"/>
      <c r="G584" s="50"/>
      <c r="H584" s="50"/>
      <c r="I584" s="50"/>
      <c r="J584" s="50"/>
      <c r="K584" s="50"/>
      <c r="L584" s="50"/>
      <c r="M584" s="50"/>
      <c r="N584" s="50"/>
      <c r="O584" s="50"/>
      <c r="P584" s="50"/>
    </row>
    <row r="585" spans="1:16" ht="11.25" customHeight="1" x14ac:dyDescent="0.2">
      <c r="A585" s="92"/>
      <c r="B585" s="93"/>
      <c r="C585" s="61"/>
      <c r="D585" s="94"/>
      <c r="E585" s="50"/>
      <c r="F585" s="50"/>
      <c r="G585" s="50"/>
      <c r="H585" s="50"/>
      <c r="I585" s="50"/>
      <c r="J585" s="50"/>
      <c r="K585" s="50"/>
      <c r="L585" s="50"/>
      <c r="M585" s="50"/>
      <c r="N585" s="50"/>
      <c r="O585" s="50"/>
      <c r="P585" s="50"/>
    </row>
    <row r="586" spans="1:16" ht="11.25" customHeight="1" x14ac:dyDescent="0.2">
      <c r="A586" s="92"/>
      <c r="B586" s="93"/>
      <c r="C586" s="61"/>
      <c r="D586" s="94"/>
      <c r="E586" s="50"/>
      <c r="F586" s="50"/>
      <c r="G586" s="50"/>
      <c r="H586" s="50"/>
      <c r="I586" s="50"/>
      <c r="J586" s="50"/>
      <c r="K586" s="50"/>
      <c r="L586" s="50"/>
      <c r="M586" s="50"/>
      <c r="N586" s="50"/>
      <c r="O586" s="50"/>
      <c r="P586" s="50"/>
    </row>
    <row r="587" spans="1:16" ht="11.25" customHeight="1" x14ac:dyDescent="0.2">
      <c r="A587" s="92"/>
      <c r="B587" s="93"/>
      <c r="C587" s="61"/>
      <c r="D587" s="94"/>
      <c r="E587" s="50"/>
      <c r="F587" s="50"/>
      <c r="G587" s="50"/>
      <c r="H587" s="50"/>
      <c r="I587" s="50"/>
      <c r="J587" s="50"/>
      <c r="K587" s="50"/>
      <c r="L587" s="50"/>
      <c r="M587" s="50"/>
      <c r="N587" s="50"/>
      <c r="O587" s="50"/>
      <c r="P587" s="50"/>
    </row>
    <row r="588" spans="1:16" ht="11.25" customHeight="1" x14ac:dyDescent="0.2">
      <c r="A588" s="92"/>
      <c r="B588" s="93"/>
      <c r="C588" s="61"/>
      <c r="D588" s="94"/>
      <c r="E588" s="50"/>
      <c r="F588" s="50"/>
      <c r="G588" s="50"/>
      <c r="H588" s="50"/>
      <c r="I588" s="50"/>
      <c r="J588" s="50"/>
      <c r="K588" s="50"/>
      <c r="L588" s="50"/>
      <c r="M588" s="50"/>
      <c r="N588" s="50"/>
      <c r="O588" s="50"/>
      <c r="P588" s="50"/>
    </row>
    <row r="589" spans="1:16" ht="11.25" customHeight="1" x14ac:dyDescent="0.2">
      <c r="A589" s="92"/>
      <c r="B589" s="93"/>
      <c r="C589" s="61"/>
      <c r="D589" s="94"/>
      <c r="E589" s="50"/>
      <c r="F589" s="50"/>
      <c r="G589" s="50"/>
      <c r="H589" s="50"/>
      <c r="I589" s="50"/>
      <c r="J589" s="50"/>
      <c r="K589" s="50"/>
      <c r="L589" s="50"/>
      <c r="M589" s="50"/>
      <c r="N589" s="50"/>
      <c r="O589" s="50"/>
      <c r="P589" s="50"/>
    </row>
    <row r="590" spans="1:16" ht="11.25" customHeight="1" x14ac:dyDescent="0.2">
      <c r="A590" s="92"/>
      <c r="B590" s="93"/>
      <c r="C590" s="61"/>
      <c r="D590" s="94"/>
      <c r="E590" s="50"/>
      <c r="F590" s="50"/>
      <c r="G590" s="50"/>
      <c r="H590" s="50"/>
      <c r="I590" s="50"/>
      <c r="J590" s="50"/>
      <c r="K590" s="50"/>
      <c r="L590" s="50"/>
      <c r="M590" s="50"/>
      <c r="N590" s="50"/>
      <c r="O590" s="50"/>
      <c r="P590" s="50"/>
    </row>
    <row r="591" spans="1:16" ht="11.25" customHeight="1" x14ac:dyDescent="0.2">
      <c r="A591" s="92"/>
      <c r="B591" s="93"/>
      <c r="C591" s="61"/>
      <c r="D591" s="94"/>
      <c r="E591" s="50"/>
      <c r="F591" s="50"/>
      <c r="G591" s="50"/>
      <c r="H591" s="50"/>
      <c r="I591" s="50"/>
      <c r="J591" s="50"/>
      <c r="K591" s="50"/>
      <c r="L591" s="50"/>
      <c r="M591" s="50"/>
      <c r="N591" s="50"/>
      <c r="O591" s="50"/>
      <c r="P591" s="50"/>
    </row>
    <row r="592" spans="1:16" ht="11.25" customHeight="1" x14ac:dyDescent="0.2">
      <c r="A592" s="92"/>
      <c r="B592" s="93"/>
      <c r="C592" s="61"/>
      <c r="D592" s="94"/>
      <c r="E592" s="50"/>
      <c r="F592" s="50"/>
      <c r="G592" s="50"/>
      <c r="H592" s="50"/>
      <c r="I592" s="50"/>
      <c r="J592" s="50"/>
      <c r="K592" s="50"/>
      <c r="L592" s="50"/>
      <c r="M592" s="50"/>
      <c r="N592" s="50"/>
      <c r="O592" s="50"/>
      <c r="P592" s="50"/>
    </row>
    <row r="593" spans="1:16" ht="11.25" customHeight="1" x14ac:dyDescent="0.2">
      <c r="A593" s="92"/>
      <c r="B593" s="93"/>
      <c r="C593" s="61"/>
      <c r="D593" s="94"/>
      <c r="E593" s="50"/>
      <c r="F593" s="50"/>
      <c r="G593" s="50"/>
      <c r="H593" s="50"/>
      <c r="I593" s="50"/>
      <c r="J593" s="50"/>
      <c r="K593" s="50"/>
      <c r="L593" s="50"/>
      <c r="M593" s="50"/>
      <c r="N593" s="50"/>
      <c r="O593" s="50"/>
      <c r="P593" s="50"/>
    </row>
    <row r="594" spans="1:16" ht="11.25" customHeight="1" x14ac:dyDescent="0.2">
      <c r="A594" s="92"/>
      <c r="B594" s="93"/>
      <c r="C594" s="61"/>
      <c r="D594" s="94"/>
      <c r="E594" s="50"/>
      <c r="F594" s="50"/>
      <c r="G594" s="50"/>
      <c r="H594" s="50"/>
      <c r="I594" s="50"/>
      <c r="J594" s="50"/>
      <c r="K594" s="50"/>
      <c r="L594" s="50"/>
      <c r="M594" s="50"/>
      <c r="N594" s="50"/>
      <c r="O594" s="50"/>
      <c r="P594" s="50"/>
    </row>
    <row r="595" spans="1:16" ht="11.25" customHeight="1" x14ac:dyDescent="0.2">
      <c r="A595" s="92"/>
      <c r="B595" s="93"/>
      <c r="C595" s="61"/>
      <c r="D595" s="94"/>
      <c r="E595" s="50"/>
      <c r="F595" s="50"/>
      <c r="G595" s="50"/>
      <c r="H595" s="50"/>
      <c r="I595" s="50"/>
      <c r="J595" s="50"/>
      <c r="K595" s="50"/>
      <c r="L595" s="50"/>
      <c r="M595" s="50"/>
      <c r="N595" s="50"/>
      <c r="O595" s="50"/>
      <c r="P595" s="50"/>
    </row>
    <row r="596" spans="1:16" ht="11.25" customHeight="1" x14ac:dyDescent="0.2">
      <c r="A596" s="92"/>
      <c r="B596" s="93"/>
      <c r="C596" s="61"/>
      <c r="D596" s="94"/>
      <c r="E596" s="50"/>
      <c r="F596" s="50"/>
      <c r="G596" s="50"/>
      <c r="H596" s="50"/>
      <c r="I596" s="50"/>
      <c r="J596" s="50"/>
      <c r="K596" s="50"/>
      <c r="L596" s="50"/>
      <c r="M596" s="50"/>
      <c r="N596" s="50"/>
      <c r="O596" s="50"/>
      <c r="P596" s="50"/>
    </row>
    <row r="597" spans="1:16" ht="11.25" customHeight="1" x14ac:dyDescent="0.2">
      <c r="A597" s="92"/>
      <c r="B597" s="93"/>
      <c r="C597" s="61"/>
      <c r="D597" s="94"/>
      <c r="E597" s="50"/>
      <c r="F597" s="50"/>
      <c r="G597" s="50"/>
      <c r="H597" s="50"/>
      <c r="I597" s="50"/>
      <c r="J597" s="50"/>
      <c r="K597" s="50"/>
      <c r="L597" s="50"/>
      <c r="M597" s="50"/>
      <c r="N597" s="50"/>
      <c r="O597" s="50"/>
      <c r="P597" s="50"/>
    </row>
    <row r="598" spans="1:16" ht="11.25" customHeight="1" x14ac:dyDescent="0.2">
      <c r="A598" s="92"/>
      <c r="B598" s="93"/>
      <c r="C598" s="61"/>
      <c r="D598" s="94"/>
      <c r="E598" s="50"/>
      <c r="F598" s="50"/>
      <c r="G598" s="50"/>
      <c r="H598" s="50"/>
      <c r="I598" s="50"/>
      <c r="J598" s="50"/>
      <c r="K598" s="50"/>
      <c r="L598" s="50"/>
      <c r="M598" s="50"/>
      <c r="N598" s="50"/>
      <c r="O598" s="50"/>
      <c r="P598" s="50"/>
    </row>
    <row r="599" spans="1:16" ht="11.25" customHeight="1" x14ac:dyDescent="0.2">
      <c r="A599" s="92"/>
      <c r="B599" s="93"/>
      <c r="C599" s="61"/>
      <c r="D599" s="94"/>
      <c r="E599" s="50"/>
      <c r="F599" s="50"/>
      <c r="G599" s="50"/>
      <c r="H599" s="50"/>
      <c r="I599" s="50"/>
      <c r="J599" s="50"/>
      <c r="K599" s="50"/>
      <c r="L599" s="50"/>
      <c r="M599" s="50"/>
      <c r="N599" s="50"/>
      <c r="O599" s="50"/>
      <c r="P599" s="50"/>
    </row>
    <row r="600" spans="1:16" ht="11.25" customHeight="1" x14ac:dyDescent="0.2">
      <c r="A600" s="92"/>
      <c r="B600" s="93"/>
      <c r="C600" s="61"/>
      <c r="D600" s="94"/>
      <c r="E600" s="50"/>
      <c r="F600" s="50"/>
      <c r="G600" s="50"/>
      <c r="H600" s="50"/>
      <c r="I600" s="50"/>
      <c r="J600" s="50"/>
      <c r="K600" s="50"/>
      <c r="L600" s="50"/>
      <c r="M600" s="50"/>
      <c r="N600" s="50"/>
      <c r="O600" s="50"/>
      <c r="P600" s="50"/>
    </row>
    <row r="601" spans="1:16" ht="11.25" customHeight="1" x14ac:dyDescent="0.2">
      <c r="A601" s="92"/>
      <c r="B601" s="93"/>
      <c r="C601" s="61"/>
      <c r="D601" s="94"/>
      <c r="E601" s="50"/>
      <c r="F601" s="50"/>
      <c r="G601" s="50"/>
      <c r="H601" s="50"/>
      <c r="I601" s="50"/>
      <c r="J601" s="50"/>
      <c r="K601" s="50"/>
      <c r="L601" s="50"/>
      <c r="M601" s="50"/>
      <c r="N601" s="50"/>
      <c r="O601" s="50"/>
      <c r="P601" s="50"/>
    </row>
    <row r="602" spans="1:16" ht="11.25" customHeight="1" x14ac:dyDescent="0.2">
      <c r="A602" s="92"/>
      <c r="B602" s="93"/>
      <c r="C602" s="61"/>
      <c r="D602" s="94"/>
      <c r="E602" s="50"/>
      <c r="F602" s="50"/>
      <c r="G602" s="50"/>
      <c r="H602" s="50"/>
      <c r="I602" s="50"/>
      <c r="J602" s="50"/>
      <c r="K602" s="50"/>
      <c r="L602" s="50"/>
      <c r="M602" s="50"/>
      <c r="N602" s="50"/>
      <c r="O602" s="50"/>
      <c r="P602" s="50"/>
    </row>
    <row r="603" spans="1:16" ht="11.25" customHeight="1" x14ac:dyDescent="0.2">
      <c r="A603" s="92"/>
      <c r="B603" s="93"/>
      <c r="C603" s="61"/>
      <c r="D603" s="94"/>
      <c r="E603" s="50"/>
      <c r="F603" s="50"/>
      <c r="G603" s="50"/>
      <c r="H603" s="50"/>
      <c r="I603" s="50"/>
      <c r="J603" s="50"/>
      <c r="K603" s="50"/>
      <c r="L603" s="50"/>
      <c r="M603" s="50"/>
      <c r="N603" s="50"/>
      <c r="O603" s="50"/>
      <c r="P603" s="50"/>
    </row>
    <row r="604" spans="1:16" ht="11.25" customHeight="1" x14ac:dyDescent="0.2">
      <c r="A604" s="92"/>
      <c r="B604" s="93"/>
      <c r="C604" s="61"/>
      <c r="D604" s="94"/>
      <c r="E604" s="50"/>
      <c r="F604" s="50"/>
      <c r="G604" s="50"/>
      <c r="H604" s="50"/>
      <c r="I604" s="50"/>
      <c r="J604" s="50"/>
      <c r="K604" s="50"/>
      <c r="L604" s="50"/>
      <c r="M604" s="50"/>
      <c r="N604" s="50"/>
      <c r="O604" s="50"/>
      <c r="P604" s="50"/>
    </row>
    <row r="605" spans="1:16" ht="11.25" customHeight="1" x14ac:dyDescent="0.2">
      <c r="A605" s="92"/>
      <c r="B605" s="93"/>
      <c r="C605" s="61"/>
      <c r="D605" s="94"/>
      <c r="E605" s="50"/>
      <c r="F605" s="50"/>
      <c r="G605" s="50"/>
      <c r="H605" s="50"/>
      <c r="I605" s="50"/>
      <c r="J605" s="50"/>
      <c r="K605" s="50"/>
      <c r="L605" s="50"/>
      <c r="M605" s="50"/>
      <c r="N605" s="50"/>
      <c r="O605" s="50"/>
      <c r="P605" s="50"/>
    </row>
    <row r="606" spans="1:16" ht="11.25" customHeight="1" x14ac:dyDescent="0.2">
      <c r="A606" s="92"/>
      <c r="B606" s="93"/>
      <c r="C606" s="61"/>
      <c r="D606" s="94"/>
      <c r="E606" s="50"/>
      <c r="F606" s="50"/>
      <c r="G606" s="50"/>
      <c r="H606" s="50"/>
      <c r="I606" s="50"/>
      <c r="J606" s="50"/>
      <c r="K606" s="50"/>
      <c r="L606" s="50"/>
      <c r="M606" s="50"/>
      <c r="N606" s="50"/>
      <c r="O606" s="50"/>
      <c r="P606" s="50"/>
    </row>
    <row r="607" spans="1:16" ht="11.25" customHeight="1" x14ac:dyDescent="0.2">
      <c r="A607" s="92"/>
      <c r="B607" s="93"/>
      <c r="C607" s="61"/>
      <c r="D607" s="94"/>
      <c r="E607" s="50"/>
      <c r="F607" s="50"/>
      <c r="G607" s="50"/>
      <c r="H607" s="50"/>
      <c r="I607" s="50"/>
      <c r="J607" s="50"/>
      <c r="K607" s="50"/>
      <c r="L607" s="50"/>
      <c r="M607" s="50"/>
      <c r="N607" s="50"/>
      <c r="O607" s="50"/>
      <c r="P607" s="50"/>
    </row>
    <row r="608" spans="1:16" ht="11.25" customHeight="1" x14ac:dyDescent="0.2">
      <c r="A608" s="92"/>
      <c r="B608" s="93"/>
      <c r="C608" s="61"/>
      <c r="D608" s="94"/>
      <c r="E608" s="50"/>
      <c r="F608" s="50"/>
      <c r="G608" s="50"/>
      <c r="H608" s="50"/>
      <c r="I608" s="50"/>
      <c r="J608" s="50"/>
      <c r="K608" s="50"/>
      <c r="L608" s="50"/>
      <c r="M608" s="50"/>
      <c r="N608" s="50"/>
      <c r="O608" s="50"/>
      <c r="P608" s="50"/>
    </row>
    <row r="609" spans="1:16" ht="11.25" customHeight="1" x14ac:dyDescent="0.2">
      <c r="A609" s="92"/>
      <c r="B609" s="93"/>
      <c r="C609" s="61"/>
      <c r="D609" s="94"/>
      <c r="E609" s="50"/>
      <c r="F609" s="50"/>
      <c r="G609" s="50"/>
      <c r="H609" s="50"/>
      <c r="I609" s="50"/>
      <c r="J609" s="50"/>
      <c r="K609" s="50"/>
      <c r="L609" s="50"/>
      <c r="M609" s="50"/>
      <c r="N609" s="50"/>
      <c r="O609" s="50"/>
      <c r="P609" s="50"/>
    </row>
    <row r="610" spans="1:16" ht="11.25" customHeight="1" x14ac:dyDescent="0.2">
      <c r="A610" s="92"/>
      <c r="B610" s="93"/>
      <c r="C610" s="61"/>
      <c r="D610" s="94"/>
      <c r="E610" s="50"/>
      <c r="F610" s="50"/>
      <c r="G610" s="50"/>
      <c r="H610" s="50"/>
      <c r="I610" s="50"/>
      <c r="J610" s="50"/>
      <c r="K610" s="50"/>
      <c r="L610" s="50"/>
      <c r="M610" s="50"/>
      <c r="N610" s="50"/>
      <c r="O610" s="50"/>
      <c r="P610" s="50"/>
    </row>
    <row r="611" spans="1:16" ht="11.25" customHeight="1" x14ac:dyDescent="0.2">
      <c r="A611" s="92"/>
      <c r="B611" s="93"/>
      <c r="C611" s="61"/>
      <c r="D611" s="94"/>
      <c r="E611" s="50"/>
      <c r="F611" s="50"/>
      <c r="G611" s="50"/>
      <c r="H611" s="50"/>
      <c r="I611" s="50"/>
      <c r="J611" s="50"/>
      <c r="K611" s="50"/>
      <c r="L611" s="50"/>
      <c r="M611" s="50"/>
      <c r="N611" s="50"/>
      <c r="O611" s="50"/>
      <c r="P611" s="50"/>
    </row>
    <row r="612" spans="1:16" ht="11.25" customHeight="1" x14ac:dyDescent="0.2">
      <c r="A612" s="92"/>
      <c r="B612" s="93"/>
      <c r="C612" s="61"/>
      <c r="D612" s="94"/>
      <c r="E612" s="50"/>
      <c r="F612" s="50"/>
      <c r="G612" s="50"/>
      <c r="H612" s="50"/>
      <c r="I612" s="50"/>
      <c r="J612" s="50"/>
      <c r="K612" s="50"/>
      <c r="L612" s="50"/>
      <c r="M612" s="50"/>
      <c r="N612" s="50"/>
      <c r="O612" s="50"/>
      <c r="P612" s="50"/>
    </row>
    <row r="613" spans="1:16" ht="11.25" customHeight="1" x14ac:dyDescent="0.2">
      <c r="A613" s="92"/>
      <c r="B613" s="93"/>
      <c r="C613" s="61"/>
      <c r="D613" s="94"/>
      <c r="E613" s="50"/>
      <c r="F613" s="50"/>
      <c r="G613" s="50"/>
      <c r="H613" s="50"/>
      <c r="I613" s="50"/>
      <c r="J613" s="50"/>
      <c r="K613" s="50"/>
      <c r="L613" s="50"/>
      <c r="M613" s="50"/>
      <c r="N613" s="50"/>
      <c r="O613" s="50"/>
      <c r="P613" s="50"/>
    </row>
    <row r="614" spans="1:16" ht="11.25" customHeight="1" x14ac:dyDescent="0.2">
      <c r="A614" s="92"/>
      <c r="B614" s="93"/>
      <c r="C614" s="61"/>
      <c r="D614" s="94"/>
      <c r="E614" s="50"/>
      <c r="F614" s="50"/>
      <c r="G614" s="50"/>
      <c r="H614" s="50"/>
      <c r="I614" s="50"/>
      <c r="J614" s="50"/>
      <c r="K614" s="50"/>
      <c r="L614" s="50"/>
      <c r="M614" s="50"/>
      <c r="N614" s="50"/>
      <c r="O614" s="50"/>
      <c r="P614" s="50"/>
    </row>
    <row r="615" spans="1:16" ht="11.25" customHeight="1" x14ac:dyDescent="0.2">
      <c r="A615" s="92"/>
      <c r="B615" s="93"/>
      <c r="C615" s="61"/>
      <c r="D615" s="94"/>
      <c r="E615" s="50"/>
      <c r="F615" s="50"/>
      <c r="G615" s="50"/>
      <c r="H615" s="50"/>
      <c r="I615" s="50"/>
      <c r="J615" s="50"/>
      <c r="K615" s="50"/>
      <c r="L615" s="50"/>
      <c r="M615" s="50"/>
      <c r="N615" s="50"/>
      <c r="O615" s="50"/>
      <c r="P615" s="50"/>
    </row>
    <row r="616" spans="1:16" ht="11.25" customHeight="1" x14ac:dyDescent="0.2">
      <c r="A616" s="92"/>
      <c r="B616" s="93"/>
      <c r="C616" s="61"/>
      <c r="D616" s="94"/>
      <c r="E616" s="50"/>
      <c r="F616" s="50"/>
      <c r="G616" s="50"/>
      <c r="H616" s="50"/>
      <c r="I616" s="50"/>
      <c r="J616" s="50"/>
      <c r="K616" s="50"/>
      <c r="L616" s="50"/>
      <c r="M616" s="50"/>
      <c r="N616" s="50"/>
      <c r="O616" s="50"/>
      <c r="P616" s="50"/>
    </row>
    <row r="617" spans="1:16" ht="11.25" customHeight="1" x14ac:dyDescent="0.2">
      <c r="A617" s="92"/>
      <c r="B617" s="93"/>
      <c r="C617" s="61"/>
      <c r="D617" s="94"/>
      <c r="E617" s="50"/>
      <c r="F617" s="50"/>
      <c r="G617" s="50"/>
      <c r="H617" s="50"/>
      <c r="I617" s="50"/>
      <c r="J617" s="50"/>
      <c r="K617" s="50"/>
      <c r="L617" s="50"/>
      <c r="M617" s="50"/>
      <c r="N617" s="50"/>
      <c r="O617" s="50"/>
      <c r="P617" s="50"/>
    </row>
    <row r="618" spans="1:16" ht="11.25" customHeight="1" x14ac:dyDescent="0.2">
      <c r="A618" s="92"/>
      <c r="B618" s="93"/>
      <c r="C618" s="61"/>
      <c r="D618" s="94"/>
      <c r="E618" s="50"/>
      <c r="F618" s="50"/>
      <c r="G618" s="50"/>
      <c r="H618" s="50"/>
      <c r="I618" s="50"/>
      <c r="J618" s="50"/>
      <c r="K618" s="50"/>
      <c r="L618" s="50"/>
      <c r="M618" s="50"/>
      <c r="N618" s="50"/>
      <c r="O618" s="50"/>
      <c r="P618" s="50"/>
    </row>
    <row r="619" spans="1:16" ht="11.25" customHeight="1" x14ac:dyDescent="0.2">
      <c r="A619" s="92"/>
      <c r="B619" s="93"/>
      <c r="C619" s="61"/>
      <c r="D619" s="94"/>
      <c r="E619" s="50"/>
      <c r="F619" s="50"/>
      <c r="G619" s="50"/>
      <c r="H619" s="50"/>
      <c r="I619" s="50"/>
      <c r="J619" s="50"/>
      <c r="K619" s="50"/>
      <c r="L619" s="50"/>
      <c r="M619" s="50"/>
      <c r="N619" s="50"/>
      <c r="O619" s="50"/>
      <c r="P619" s="50"/>
    </row>
    <row r="620" spans="1:16" ht="11.25" customHeight="1" x14ac:dyDescent="0.2">
      <c r="A620" s="92"/>
      <c r="B620" s="93"/>
      <c r="C620" s="61"/>
      <c r="D620" s="94"/>
      <c r="E620" s="50"/>
      <c r="F620" s="50"/>
      <c r="G620" s="50"/>
      <c r="H620" s="50"/>
      <c r="I620" s="50"/>
      <c r="J620" s="50"/>
      <c r="K620" s="50"/>
      <c r="L620" s="50"/>
      <c r="M620" s="50"/>
      <c r="N620" s="50"/>
      <c r="O620" s="50"/>
      <c r="P620" s="50"/>
    </row>
    <row r="621" spans="1:16" ht="11.25" customHeight="1" x14ac:dyDescent="0.2">
      <c r="A621" s="92"/>
      <c r="B621" s="93"/>
      <c r="C621" s="61"/>
      <c r="D621" s="94"/>
      <c r="E621" s="50"/>
      <c r="F621" s="50"/>
      <c r="G621" s="50"/>
      <c r="H621" s="50"/>
      <c r="I621" s="50"/>
      <c r="J621" s="50"/>
      <c r="K621" s="50"/>
      <c r="L621" s="50"/>
      <c r="M621" s="50"/>
      <c r="N621" s="50"/>
      <c r="O621" s="50"/>
      <c r="P621" s="50"/>
    </row>
    <row r="622" spans="1:16" ht="11.25" customHeight="1" x14ac:dyDescent="0.2">
      <c r="A622" s="92"/>
      <c r="B622" s="93"/>
      <c r="C622" s="61"/>
      <c r="D622" s="94"/>
      <c r="E622" s="50"/>
      <c r="F622" s="50"/>
      <c r="G622" s="50"/>
      <c r="H622" s="50"/>
      <c r="I622" s="50"/>
      <c r="J622" s="50"/>
      <c r="K622" s="50"/>
      <c r="L622" s="50"/>
      <c r="M622" s="50"/>
      <c r="N622" s="50"/>
      <c r="O622" s="50"/>
      <c r="P622" s="50"/>
    </row>
    <row r="623" spans="1:16" ht="11.25" customHeight="1" x14ac:dyDescent="0.2">
      <c r="A623" s="92"/>
      <c r="B623" s="93"/>
      <c r="C623" s="61"/>
      <c r="D623" s="94"/>
      <c r="E623" s="50"/>
      <c r="F623" s="50"/>
      <c r="G623" s="50"/>
      <c r="H623" s="50"/>
      <c r="I623" s="50"/>
      <c r="J623" s="50"/>
      <c r="K623" s="50"/>
      <c r="L623" s="50"/>
      <c r="M623" s="50"/>
      <c r="N623" s="50"/>
      <c r="O623" s="50"/>
      <c r="P623" s="50"/>
    </row>
    <row r="624" spans="1:16" ht="11.25" customHeight="1" x14ac:dyDescent="0.2">
      <c r="A624" s="92"/>
      <c r="B624" s="93"/>
      <c r="C624" s="61"/>
      <c r="D624" s="94"/>
      <c r="E624" s="50"/>
      <c r="F624" s="50"/>
      <c r="G624" s="50"/>
      <c r="H624" s="50"/>
      <c r="I624" s="50"/>
      <c r="J624" s="50"/>
      <c r="K624" s="50"/>
      <c r="L624" s="50"/>
      <c r="M624" s="50"/>
      <c r="N624" s="50"/>
      <c r="O624" s="50"/>
      <c r="P624" s="50"/>
    </row>
    <row r="625" spans="1:16" ht="11.25" customHeight="1" x14ac:dyDescent="0.2">
      <c r="A625" s="92"/>
      <c r="B625" s="93"/>
      <c r="C625" s="61"/>
      <c r="D625" s="94"/>
      <c r="E625" s="50"/>
      <c r="F625" s="50"/>
      <c r="G625" s="50"/>
      <c r="H625" s="50"/>
      <c r="I625" s="50"/>
      <c r="J625" s="50"/>
      <c r="K625" s="50"/>
      <c r="L625" s="50"/>
      <c r="M625" s="50"/>
      <c r="N625" s="50"/>
      <c r="O625" s="50"/>
      <c r="P625" s="50"/>
    </row>
    <row r="626" spans="1:16" ht="11.25" customHeight="1" x14ac:dyDescent="0.2">
      <c r="A626" s="92"/>
      <c r="B626" s="93"/>
      <c r="C626" s="61"/>
      <c r="D626" s="94"/>
      <c r="E626" s="50"/>
      <c r="F626" s="50"/>
      <c r="G626" s="50"/>
      <c r="H626" s="50"/>
      <c r="I626" s="50"/>
      <c r="J626" s="50"/>
      <c r="K626" s="50"/>
      <c r="L626" s="50"/>
      <c r="M626" s="50"/>
      <c r="N626" s="50"/>
      <c r="O626" s="50"/>
      <c r="P626" s="50"/>
    </row>
    <row r="627" spans="1:16" ht="11.25" customHeight="1" x14ac:dyDescent="0.2">
      <c r="A627" s="92"/>
      <c r="B627" s="93"/>
      <c r="C627" s="61"/>
      <c r="D627" s="94"/>
      <c r="E627" s="50"/>
      <c r="F627" s="50"/>
      <c r="G627" s="50"/>
      <c r="H627" s="50"/>
      <c r="I627" s="50"/>
      <c r="J627" s="50"/>
      <c r="K627" s="50"/>
      <c r="L627" s="50"/>
      <c r="M627" s="50"/>
      <c r="N627" s="50"/>
      <c r="O627" s="50"/>
      <c r="P627" s="50"/>
    </row>
    <row r="628" spans="1:16" ht="11.25" customHeight="1" x14ac:dyDescent="0.2">
      <c r="A628" s="92"/>
      <c r="B628" s="93"/>
      <c r="C628" s="61"/>
      <c r="D628" s="94"/>
      <c r="E628" s="50"/>
      <c r="F628" s="50"/>
      <c r="G628" s="50"/>
      <c r="H628" s="50"/>
      <c r="I628" s="50"/>
      <c r="J628" s="50"/>
      <c r="K628" s="50"/>
      <c r="L628" s="50"/>
      <c r="M628" s="50"/>
      <c r="N628" s="50"/>
      <c r="O628" s="50"/>
      <c r="P628" s="50"/>
    </row>
    <row r="629" spans="1:16" ht="11.25" customHeight="1" x14ac:dyDescent="0.2">
      <c r="A629" s="92"/>
      <c r="B629" s="93"/>
      <c r="C629" s="61"/>
      <c r="D629" s="94"/>
      <c r="E629" s="50"/>
      <c r="F629" s="50"/>
      <c r="G629" s="50"/>
      <c r="H629" s="50"/>
      <c r="I629" s="50"/>
      <c r="J629" s="50"/>
      <c r="K629" s="50"/>
      <c r="L629" s="50"/>
      <c r="M629" s="50"/>
      <c r="N629" s="50"/>
      <c r="O629" s="50"/>
      <c r="P629" s="50"/>
    </row>
    <row r="630" spans="1:16" ht="11.25" customHeight="1" x14ac:dyDescent="0.2">
      <c r="A630" s="92"/>
      <c r="B630" s="93"/>
      <c r="C630" s="61"/>
      <c r="D630" s="94"/>
      <c r="E630" s="50"/>
      <c r="F630" s="50"/>
      <c r="G630" s="50"/>
      <c r="H630" s="50"/>
      <c r="I630" s="50"/>
      <c r="J630" s="50"/>
      <c r="K630" s="50"/>
      <c r="L630" s="50"/>
      <c r="M630" s="50"/>
      <c r="N630" s="50"/>
      <c r="O630" s="50"/>
      <c r="P630" s="50"/>
    </row>
    <row r="631" spans="1:16" ht="11.25" customHeight="1" x14ac:dyDescent="0.2">
      <c r="A631" s="92"/>
      <c r="B631" s="93"/>
      <c r="C631" s="61"/>
      <c r="D631" s="94"/>
      <c r="E631" s="50"/>
      <c r="F631" s="50"/>
      <c r="G631" s="50"/>
      <c r="H631" s="50"/>
      <c r="I631" s="50"/>
      <c r="J631" s="50"/>
      <c r="K631" s="50"/>
      <c r="L631" s="50"/>
      <c r="M631" s="50"/>
      <c r="N631" s="50"/>
      <c r="O631" s="50"/>
      <c r="P631" s="50"/>
    </row>
    <row r="632" spans="1:16" ht="11.25" customHeight="1" x14ac:dyDescent="0.2">
      <c r="A632" s="92"/>
      <c r="B632" s="93"/>
      <c r="C632" s="61"/>
      <c r="D632" s="94"/>
      <c r="E632" s="50"/>
      <c r="F632" s="50"/>
      <c r="G632" s="50"/>
      <c r="H632" s="50"/>
      <c r="I632" s="50"/>
      <c r="J632" s="50"/>
      <c r="K632" s="50"/>
      <c r="L632" s="50"/>
      <c r="M632" s="50"/>
      <c r="N632" s="50"/>
      <c r="O632" s="50"/>
      <c r="P632" s="50"/>
    </row>
    <row r="633" spans="1:16" ht="11.25" customHeight="1" x14ac:dyDescent="0.2">
      <c r="A633" s="92"/>
      <c r="B633" s="93"/>
      <c r="C633" s="61"/>
      <c r="D633" s="94"/>
      <c r="E633" s="50"/>
      <c r="F633" s="50"/>
      <c r="G633" s="50"/>
      <c r="H633" s="50"/>
      <c r="I633" s="50"/>
      <c r="J633" s="50"/>
      <c r="K633" s="50"/>
      <c r="L633" s="50"/>
      <c r="M633" s="50"/>
      <c r="N633" s="50"/>
      <c r="O633" s="50"/>
      <c r="P633" s="50"/>
    </row>
    <row r="634" spans="1:16" ht="11.25" customHeight="1" x14ac:dyDescent="0.2">
      <c r="A634" s="92"/>
      <c r="B634" s="93"/>
      <c r="C634" s="61"/>
      <c r="D634" s="94"/>
      <c r="E634" s="50"/>
      <c r="F634" s="50"/>
      <c r="G634" s="50"/>
      <c r="H634" s="50"/>
      <c r="I634" s="50"/>
      <c r="J634" s="50"/>
      <c r="K634" s="50"/>
      <c r="L634" s="50"/>
      <c r="M634" s="50"/>
      <c r="N634" s="50"/>
      <c r="O634" s="50"/>
      <c r="P634" s="50"/>
    </row>
    <row r="635" spans="1:16" ht="11.25" customHeight="1" x14ac:dyDescent="0.2">
      <c r="A635" s="92"/>
      <c r="B635" s="93"/>
      <c r="C635" s="61"/>
      <c r="D635" s="94"/>
      <c r="E635" s="50"/>
      <c r="F635" s="50"/>
      <c r="G635" s="50"/>
      <c r="H635" s="50"/>
      <c r="I635" s="50"/>
      <c r="J635" s="50"/>
      <c r="K635" s="50"/>
      <c r="L635" s="50"/>
      <c r="M635" s="50"/>
      <c r="N635" s="50"/>
      <c r="O635" s="50"/>
      <c r="P635" s="50"/>
    </row>
    <row r="636" spans="1:16" ht="11.25" customHeight="1" x14ac:dyDescent="0.2">
      <c r="A636" s="92"/>
      <c r="B636" s="93"/>
      <c r="C636" s="61"/>
      <c r="D636" s="94"/>
      <c r="E636" s="50"/>
      <c r="F636" s="50"/>
      <c r="G636" s="50"/>
      <c r="H636" s="50"/>
      <c r="I636" s="50"/>
      <c r="J636" s="50"/>
      <c r="K636" s="50"/>
      <c r="L636" s="50"/>
      <c r="M636" s="50"/>
      <c r="N636" s="50"/>
      <c r="O636" s="50"/>
      <c r="P636" s="50"/>
    </row>
    <row r="637" spans="1:16" ht="11.25" customHeight="1" x14ac:dyDescent="0.2">
      <c r="A637" s="92"/>
      <c r="B637" s="93"/>
      <c r="C637" s="61"/>
      <c r="D637" s="94"/>
      <c r="E637" s="50"/>
      <c r="F637" s="50"/>
      <c r="G637" s="50"/>
      <c r="H637" s="50"/>
      <c r="I637" s="50"/>
      <c r="J637" s="50"/>
      <c r="K637" s="50"/>
      <c r="L637" s="50"/>
      <c r="M637" s="50"/>
      <c r="N637" s="50"/>
      <c r="O637" s="50"/>
      <c r="P637" s="50"/>
    </row>
    <row r="638" spans="1:16" ht="11.25" customHeight="1" x14ac:dyDescent="0.2">
      <c r="A638" s="92"/>
      <c r="B638" s="93"/>
      <c r="C638" s="61"/>
      <c r="D638" s="94"/>
      <c r="E638" s="50"/>
      <c r="F638" s="50"/>
      <c r="G638" s="50"/>
      <c r="H638" s="50"/>
      <c r="I638" s="50"/>
      <c r="J638" s="50"/>
      <c r="K638" s="50"/>
      <c r="L638" s="50"/>
      <c r="M638" s="50"/>
      <c r="N638" s="50"/>
      <c r="O638" s="50"/>
      <c r="P638" s="50"/>
    </row>
    <row r="639" spans="1:16" ht="11.25" customHeight="1" x14ac:dyDescent="0.2">
      <c r="A639" s="92"/>
      <c r="B639" s="93"/>
      <c r="C639" s="61"/>
      <c r="D639" s="94"/>
      <c r="E639" s="50"/>
      <c r="F639" s="50"/>
      <c r="G639" s="50"/>
      <c r="H639" s="50"/>
      <c r="I639" s="50"/>
      <c r="J639" s="50"/>
      <c r="K639" s="50"/>
      <c r="L639" s="50"/>
      <c r="M639" s="50"/>
      <c r="N639" s="50"/>
      <c r="O639" s="50"/>
      <c r="P639" s="50"/>
    </row>
    <row r="640" spans="1:16" ht="11.25" customHeight="1" x14ac:dyDescent="0.2">
      <c r="A640" s="92"/>
      <c r="B640" s="93"/>
      <c r="C640" s="61"/>
      <c r="D640" s="94"/>
      <c r="E640" s="50"/>
      <c r="F640" s="50"/>
      <c r="G640" s="50"/>
      <c r="H640" s="50"/>
      <c r="I640" s="50"/>
      <c r="J640" s="50"/>
      <c r="K640" s="50"/>
      <c r="L640" s="50"/>
      <c r="M640" s="50"/>
      <c r="N640" s="50"/>
      <c r="O640" s="50"/>
      <c r="P640" s="50"/>
    </row>
    <row r="641" spans="1:16" ht="11.25" customHeight="1" x14ac:dyDescent="0.2">
      <c r="A641" s="92"/>
      <c r="B641" s="93"/>
      <c r="C641" s="61"/>
      <c r="D641" s="94"/>
      <c r="E641" s="50"/>
      <c r="F641" s="50"/>
      <c r="G641" s="50"/>
      <c r="H641" s="50"/>
      <c r="I641" s="50"/>
      <c r="J641" s="50"/>
      <c r="K641" s="50"/>
      <c r="L641" s="50"/>
      <c r="M641" s="50"/>
      <c r="N641" s="50"/>
      <c r="O641" s="50"/>
      <c r="P641" s="50"/>
    </row>
    <row r="642" spans="1:16" ht="11.25" customHeight="1" x14ac:dyDescent="0.2">
      <c r="A642" s="92"/>
      <c r="B642" s="93"/>
      <c r="C642" s="61"/>
      <c r="D642" s="94"/>
      <c r="E642" s="50"/>
      <c r="F642" s="50"/>
      <c r="G642" s="50"/>
      <c r="H642" s="50"/>
      <c r="I642" s="50"/>
      <c r="J642" s="50"/>
      <c r="K642" s="50"/>
      <c r="L642" s="50"/>
      <c r="M642" s="50"/>
      <c r="N642" s="50"/>
      <c r="O642" s="50"/>
      <c r="P642" s="50"/>
    </row>
    <row r="643" spans="1:16" ht="11.25" customHeight="1" x14ac:dyDescent="0.2">
      <c r="A643" s="92"/>
      <c r="B643" s="93"/>
      <c r="C643" s="61"/>
      <c r="D643" s="94"/>
      <c r="E643" s="50"/>
      <c r="F643" s="50"/>
      <c r="G643" s="50"/>
      <c r="H643" s="50"/>
      <c r="I643" s="50"/>
      <c r="J643" s="50"/>
      <c r="K643" s="50"/>
      <c r="L643" s="50"/>
      <c r="M643" s="50"/>
      <c r="N643" s="50"/>
      <c r="O643" s="50"/>
      <c r="P643" s="50"/>
    </row>
    <row r="644" spans="1:16" ht="11.25" customHeight="1" x14ac:dyDescent="0.2">
      <c r="A644" s="92"/>
      <c r="B644" s="93"/>
      <c r="C644" s="61"/>
      <c r="D644" s="94"/>
      <c r="E644" s="50"/>
      <c r="F644" s="50"/>
      <c r="G644" s="50"/>
      <c r="H644" s="50"/>
      <c r="I644" s="50"/>
      <c r="J644" s="50"/>
      <c r="K644" s="50"/>
      <c r="L644" s="50"/>
      <c r="M644" s="50"/>
      <c r="N644" s="50"/>
      <c r="O644" s="50"/>
      <c r="P644" s="50"/>
    </row>
    <row r="645" spans="1:16" ht="11.25" customHeight="1" x14ac:dyDescent="0.2">
      <c r="A645" s="92"/>
      <c r="B645" s="93"/>
      <c r="C645" s="61"/>
      <c r="D645" s="94"/>
      <c r="E645" s="50"/>
      <c r="F645" s="50"/>
      <c r="G645" s="50"/>
      <c r="H645" s="50"/>
      <c r="I645" s="50"/>
      <c r="J645" s="50"/>
      <c r="K645" s="50"/>
      <c r="L645" s="50"/>
      <c r="M645" s="50"/>
      <c r="N645" s="50"/>
      <c r="O645" s="50"/>
      <c r="P645" s="50"/>
    </row>
    <row r="646" spans="1:16" ht="11.25" customHeight="1" x14ac:dyDescent="0.2">
      <c r="A646" s="92"/>
      <c r="B646" s="93"/>
      <c r="C646" s="61"/>
      <c r="D646" s="94"/>
      <c r="E646" s="50"/>
      <c r="F646" s="50"/>
      <c r="G646" s="50"/>
      <c r="H646" s="50"/>
      <c r="I646" s="50"/>
      <c r="J646" s="50"/>
      <c r="K646" s="50"/>
      <c r="L646" s="50"/>
      <c r="M646" s="50"/>
      <c r="N646" s="50"/>
      <c r="O646" s="50"/>
      <c r="P646" s="50"/>
    </row>
    <row r="647" spans="1:16" ht="11.25" customHeight="1" x14ac:dyDescent="0.2">
      <c r="A647" s="92"/>
      <c r="B647" s="93"/>
      <c r="C647" s="61"/>
      <c r="D647" s="94"/>
      <c r="E647" s="50"/>
      <c r="F647" s="50"/>
      <c r="G647" s="50"/>
      <c r="H647" s="50"/>
      <c r="I647" s="50"/>
      <c r="J647" s="50"/>
      <c r="K647" s="50"/>
      <c r="L647" s="50"/>
      <c r="M647" s="50"/>
      <c r="N647" s="50"/>
      <c r="O647" s="50"/>
      <c r="P647" s="50"/>
    </row>
    <row r="648" spans="1:16" ht="11.25" customHeight="1" x14ac:dyDescent="0.2">
      <c r="A648" s="92"/>
      <c r="B648" s="93"/>
      <c r="C648" s="61"/>
      <c r="D648" s="94"/>
      <c r="E648" s="50"/>
      <c r="F648" s="50"/>
      <c r="G648" s="50"/>
      <c r="H648" s="50"/>
      <c r="I648" s="50"/>
      <c r="J648" s="50"/>
      <c r="K648" s="50"/>
      <c r="L648" s="50"/>
      <c r="M648" s="50"/>
      <c r="N648" s="50"/>
      <c r="O648" s="50"/>
      <c r="P648" s="50"/>
    </row>
    <row r="649" spans="1:16" ht="11.25" customHeight="1" x14ac:dyDescent="0.2">
      <c r="A649" s="92"/>
      <c r="B649" s="93"/>
      <c r="C649" s="61"/>
      <c r="D649" s="94"/>
      <c r="E649" s="50"/>
      <c r="F649" s="50"/>
      <c r="G649" s="50"/>
      <c r="H649" s="50"/>
      <c r="I649" s="50"/>
      <c r="J649" s="50"/>
      <c r="K649" s="50"/>
      <c r="L649" s="50"/>
      <c r="M649" s="50"/>
      <c r="N649" s="50"/>
      <c r="O649" s="50"/>
      <c r="P649" s="50"/>
    </row>
    <row r="650" spans="1:16" ht="11.25" customHeight="1" x14ac:dyDescent="0.2">
      <c r="A650" s="92"/>
      <c r="B650" s="93"/>
      <c r="C650" s="61"/>
      <c r="D650" s="94"/>
      <c r="E650" s="50"/>
      <c r="F650" s="50"/>
      <c r="G650" s="50"/>
      <c r="H650" s="50"/>
      <c r="I650" s="50"/>
      <c r="J650" s="50"/>
      <c r="K650" s="50"/>
      <c r="L650" s="50"/>
      <c r="M650" s="50"/>
      <c r="N650" s="50"/>
      <c r="O650" s="50"/>
      <c r="P650" s="50"/>
    </row>
    <row r="651" spans="1:16" ht="11.25" customHeight="1" x14ac:dyDescent="0.2">
      <c r="A651" s="92"/>
      <c r="B651" s="93"/>
      <c r="C651" s="61"/>
      <c r="D651" s="94"/>
      <c r="E651" s="50"/>
      <c r="F651" s="50"/>
      <c r="G651" s="50"/>
      <c r="H651" s="50"/>
      <c r="I651" s="50"/>
      <c r="J651" s="50"/>
      <c r="K651" s="50"/>
      <c r="L651" s="50"/>
      <c r="M651" s="50"/>
      <c r="N651" s="50"/>
      <c r="O651" s="50"/>
      <c r="P651" s="50"/>
    </row>
    <row r="652" spans="1:16" ht="11.25" customHeight="1" x14ac:dyDescent="0.2">
      <c r="A652" s="92"/>
      <c r="B652" s="93"/>
      <c r="C652" s="61"/>
      <c r="D652" s="94"/>
      <c r="E652" s="50"/>
      <c r="F652" s="50"/>
      <c r="G652" s="50"/>
      <c r="H652" s="50"/>
      <c r="I652" s="50"/>
      <c r="J652" s="50"/>
      <c r="K652" s="50"/>
      <c r="L652" s="50"/>
      <c r="M652" s="50"/>
      <c r="N652" s="50"/>
      <c r="O652" s="50"/>
      <c r="P652" s="50"/>
    </row>
    <row r="653" spans="1:16" ht="11.25" customHeight="1" x14ac:dyDescent="0.2">
      <c r="A653" s="92"/>
      <c r="B653" s="93"/>
      <c r="C653" s="61"/>
      <c r="D653" s="94"/>
      <c r="E653" s="50"/>
      <c r="F653" s="50"/>
      <c r="G653" s="50"/>
      <c r="H653" s="50"/>
      <c r="I653" s="50"/>
      <c r="J653" s="50"/>
      <c r="K653" s="50"/>
      <c r="L653" s="50"/>
      <c r="M653" s="50"/>
      <c r="N653" s="50"/>
      <c r="O653" s="50"/>
      <c r="P653" s="50"/>
    </row>
    <row r="654" spans="1:16" ht="11.25" customHeight="1" x14ac:dyDescent="0.2">
      <c r="A654" s="92"/>
      <c r="B654" s="93"/>
      <c r="C654" s="61"/>
      <c r="D654" s="94"/>
      <c r="E654" s="50"/>
      <c r="F654" s="50"/>
      <c r="G654" s="50"/>
      <c r="H654" s="50"/>
      <c r="I654" s="50"/>
      <c r="J654" s="50"/>
      <c r="K654" s="50"/>
      <c r="L654" s="50"/>
      <c r="M654" s="50"/>
      <c r="N654" s="50"/>
      <c r="O654" s="50"/>
      <c r="P654" s="50"/>
    </row>
    <row r="655" spans="1:16" ht="11.25" customHeight="1" x14ac:dyDescent="0.2">
      <c r="A655" s="92"/>
      <c r="B655" s="93"/>
      <c r="C655" s="61"/>
      <c r="D655" s="94"/>
      <c r="E655" s="50"/>
      <c r="F655" s="50"/>
      <c r="G655" s="50"/>
      <c r="H655" s="50"/>
      <c r="I655" s="50"/>
      <c r="J655" s="50"/>
      <c r="K655" s="50"/>
      <c r="L655" s="50"/>
      <c r="M655" s="50"/>
      <c r="N655" s="50"/>
      <c r="O655" s="50"/>
      <c r="P655" s="50"/>
    </row>
    <row r="656" spans="1:16" ht="11.25" customHeight="1" x14ac:dyDescent="0.2">
      <c r="A656" s="92"/>
      <c r="B656" s="93"/>
      <c r="C656" s="61"/>
      <c r="D656" s="94"/>
      <c r="E656" s="50"/>
      <c r="F656" s="50"/>
      <c r="G656" s="50"/>
      <c r="H656" s="50"/>
      <c r="I656" s="50"/>
      <c r="J656" s="50"/>
      <c r="K656" s="50"/>
      <c r="L656" s="50"/>
      <c r="M656" s="50"/>
      <c r="N656" s="50"/>
      <c r="O656" s="50"/>
      <c r="P656" s="50"/>
    </row>
    <row r="657" spans="1:16" ht="11.25" customHeight="1" x14ac:dyDescent="0.2">
      <c r="A657" s="92"/>
      <c r="B657" s="93"/>
      <c r="C657" s="61"/>
      <c r="D657" s="94"/>
      <c r="E657" s="50"/>
      <c r="F657" s="50"/>
      <c r="G657" s="50"/>
      <c r="H657" s="50"/>
      <c r="I657" s="50"/>
      <c r="J657" s="50"/>
      <c r="K657" s="50"/>
      <c r="L657" s="50"/>
      <c r="M657" s="50"/>
      <c r="N657" s="50"/>
      <c r="O657" s="50"/>
      <c r="P657" s="50"/>
    </row>
    <row r="658" spans="1:16" ht="11.25" customHeight="1" x14ac:dyDescent="0.2">
      <c r="A658" s="92"/>
      <c r="B658" s="93"/>
      <c r="C658" s="61"/>
      <c r="D658" s="94"/>
      <c r="E658" s="50"/>
      <c r="F658" s="50"/>
      <c r="G658" s="50"/>
      <c r="H658" s="50"/>
      <c r="I658" s="50"/>
      <c r="J658" s="50"/>
      <c r="K658" s="50"/>
      <c r="L658" s="50"/>
      <c r="M658" s="50"/>
      <c r="N658" s="50"/>
      <c r="O658" s="50"/>
      <c r="P658" s="50"/>
    </row>
    <row r="659" spans="1:16" ht="11.25" customHeight="1" x14ac:dyDescent="0.2">
      <c r="A659" s="92"/>
      <c r="B659" s="93"/>
      <c r="C659" s="61"/>
      <c r="D659" s="94"/>
      <c r="E659" s="50"/>
      <c r="F659" s="50"/>
      <c r="G659" s="50"/>
      <c r="H659" s="50"/>
      <c r="I659" s="50"/>
      <c r="J659" s="50"/>
      <c r="K659" s="50"/>
      <c r="L659" s="50"/>
      <c r="M659" s="50"/>
      <c r="N659" s="50"/>
      <c r="O659" s="50"/>
      <c r="P659" s="50"/>
    </row>
    <row r="660" spans="1:16" ht="11.25" customHeight="1" x14ac:dyDescent="0.2">
      <c r="A660" s="92"/>
      <c r="B660" s="93"/>
      <c r="C660" s="61"/>
      <c r="D660" s="94"/>
      <c r="E660" s="50"/>
      <c r="F660" s="50"/>
      <c r="G660" s="50"/>
      <c r="H660" s="50"/>
      <c r="I660" s="50"/>
      <c r="J660" s="50"/>
      <c r="K660" s="50"/>
      <c r="L660" s="50"/>
      <c r="M660" s="50"/>
      <c r="N660" s="50"/>
      <c r="O660" s="50"/>
      <c r="P660" s="50"/>
    </row>
    <row r="661" spans="1:16" ht="11.25" customHeight="1" x14ac:dyDescent="0.2">
      <c r="A661" s="92"/>
      <c r="B661" s="93"/>
      <c r="C661" s="61"/>
      <c r="D661" s="94"/>
      <c r="E661" s="50"/>
      <c r="F661" s="50"/>
      <c r="G661" s="50"/>
      <c r="H661" s="50"/>
      <c r="I661" s="50"/>
      <c r="J661" s="50"/>
      <c r="K661" s="50"/>
      <c r="L661" s="50"/>
      <c r="M661" s="50"/>
      <c r="N661" s="50"/>
      <c r="O661" s="50"/>
      <c r="P661" s="50"/>
    </row>
    <row r="662" spans="1:16" ht="11.25" customHeight="1" x14ac:dyDescent="0.2">
      <c r="A662" s="92"/>
      <c r="B662" s="93"/>
      <c r="C662" s="61"/>
      <c r="D662" s="94"/>
      <c r="E662" s="50"/>
      <c r="F662" s="50"/>
      <c r="G662" s="50"/>
      <c r="H662" s="50"/>
      <c r="I662" s="50"/>
      <c r="J662" s="50"/>
      <c r="K662" s="50"/>
      <c r="L662" s="50"/>
      <c r="M662" s="50"/>
      <c r="N662" s="50"/>
      <c r="O662" s="50"/>
      <c r="P662" s="50"/>
    </row>
    <row r="663" spans="1:16" ht="11.25" customHeight="1" x14ac:dyDescent="0.2">
      <c r="A663" s="92"/>
      <c r="B663" s="93"/>
      <c r="C663" s="61"/>
      <c r="D663" s="94"/>
      <c r="E663" s="50"/>
      <c r="F663" s="50"/>
      <c r="G663" s="50"/>
      <c r="H663" s="50"/>
      <c r="I663" s="50"/>
      <c r="J663" s="50"/>
      <c r="K663" s="50"/>
      <c r="L663" s="50"/>
      <c r="M663" s="50"/>
      <c r="N663" s="50"/>
      <c r="O663" s="50"/>
      <c r="P663" s="50"/>
    </row>
    <row r="664" spans="1:16" ht="11.25" customHeight="1" x14ac:dyDescent="0.2">
      <c r="A664" s="92"/>
      <c r="B664" s="93"/>
      <c r="C664" s="61"/>
      <c r="D664" s="94"/>
      <c r="E664" s="50"/>
      <c r="F664" s="50"/>
      <c r="G664" s="50"/>
      <c r="H664" s="50"/>
      <c r="I664" s="50"/>
      <c r="J664" s="50"/>
      <c r="K664" s="50"/>
      <c r="L664" s="50"/>
      <c r="M664" s="50"/>
      <c r="N664" s="50"/>
      <c r="O664" s="50"/>
      <c r="P664" s="50"/>
    </row>
    <row r="665" spans="1:16" ht="11.25" customHeight="1" x14ac:dyDescent="0.2">
      <c r="A665" s="92"/>
      <c r="B665" s="93"/>
      <c r="C665" s="61"/>
      <c r="D665" s="94"/>
      <c r="E665" s="50"/>
      <c r="F665" s="50"/>
      <c r="G665" s="50"/>
      <c r="H665" s="50"/>
      <c r="I665" s="50"/>
      <c r="J665" s="50"/>
      <c r="K665" s="50"/>
      <c r="L665" s="50"/>
      <c r="M665" s="50"/>
      <c r="N665" s="50"/>
      <c r="O665" s="50"/>
      <c r="P665" s="50"/>
    </row>
    <row r="666" spans="1:16" ht="11.25" customHeight="1" x14ac:dyDescent="0.2">
      <c r="A666" s="92"/>
      <c r="B666" s="93"/>
      <c r="C666" s="61"/>
      <c r="D666" s="94"/>
      <c r="E666" s="50"/>
      <c r="F666" s="50"/>
      <c r="G666" s="50"/>
      <c r="H666" s="50"/>
      <c r="I666" s="50"/>
      <c r="J666" s="50"/>
      <c r="K666" s="50"/>
      <c r="L666" s="50"/>
      <c r="M666" s="50"/>
      <c r="N666" s="50"/>
      <c r="O666" s="50"/>
      <c r="P666" s="50"/>
    </row>
    <row r="667" spans="1:16" ht="11.25" customHeight="1" x14ac:dyDescent="0.2">
      <c r="A667" s="92"/>
      <c r="B667" s="93"/>
      <c r="C667" s="61"/>
      <c r="D667" s="94"/>
      <c r="E667" s="50"/>
      <c r="F667" s="50"/>
      <c r="G667" s="50"/>
      <c r="H667" s="50"/>
      <c r="I667" s="50"/>
      <c r="J667" s="50"/>
      <c r="K667" s="50"/>
      <c r="L667" s="50"/>
      <c r="M667" s="50"/>
      <c r="N667" s="50"/>
      <c r="O667" s="50"/>
      <c r="P667" s="50"/>
    </row>
    <row r="668" spans="1:16" ht="11.25" customHeight="1" x14ac:dyDescent="0.2">
      <c r="A668" s="92"/>
      <c r="B668" s="93"/>
      <c r="C668" s="61"/>
      <c r="D668" s="94"/>
      <c r="E668" s="50"/>
      <c r="F668" s="50"/>
      <c r="G668" s="50"/>
      <c r="H668" s="50"/>
      <c r="I668" s="50"/>
      <c r="J668" s="50"/>
      <c r="K668" s="50"/>
      <c r="L668" s="50"/>
      <c r="M668" s="50"/>
      <c r="N668" s="50"/>
      <c r="O668" s="50"/>
      <c r="P668" s="50"/>
    </row>
    <row r="669" spans="1:16" ht="11.25" customHeight="1" x14ac:dyDescent="0.2">
      <c r="A669" s="92"/>
      <c r="B669" s="93"/>
      <c r="C669" s="61"/>
      <c r="D669" s="94"/>
      <c r="E669" s="50"/>
      <c r="F669" s="50"/>
      <c r="G669" s="50"/>
      <c r="H669" s="50"/>
      <c r="I669" s="50"/>
      <c r="J669" s="50"/>
      <c r="K669" s="50"/>
      <c r="L669" s="50"/>
      <c r="M669" s="50"/>
      <c r="N669" s="50"/>
      <c r="O669" s="50"/>
      <c r="P669" s="50"/>
    </row>
    <row r="670" spans="1:16" ht="11.25" customHeight="1" x14ac:dyDescent="0.2">
      <c r="A670" s="92"/>
      <c r="B670" s="93"/>
      <c r="C670" s="61"/>
      <c r="D670" s="94"/>
      <c r="E670" s="50"/>
      <c r="F670" s="50"/>
      <c r="G670" s="50"/>
      <c r="H670" s="50"/>
      <c r="I670" s="50"/>
      <c r="J670" s="50"/>
      <c r="K670" s="50"/>
      <c r="L670" s="50"/>
      <c r="M670" s="50"/>
      <c r="N670" s="50"/>
      <c r="O670" s="50"/>
      <c r="P670" s="50"/>
    </row>
    <row r="671" spans="1:16" ht="11.25" customHeight="1" x14ac:dyDescent="0.2">
      <c r="A671" s="92"/>
      <c r="B671" s="93"/>
      <c r="C671" s="61"/>
      <c r="D671" s="94"/>
      <c r="E671" s="50"/>
      <c r="F671" s="50"/>
      <c r="G671" s="50"/>
      <c r="H671" s="50"/>
      <c r="I671" s="50"/>
      <c r="J671" s="50"/>
      <c r="K671" s="50"/>
      <c r="L671" s="50"/>
      <c r="M671" s="50"/>
      <c r="N671" s="50"/>
      <c r="O671" s="50"/>
      <c r="P671" s="50"/>
    </row>
    <row r="672" spans="1:16" ht="11.25" customHeight="1" x14ac:dyDescent="0.2">
      <c r="A672" s="92"/>
      <c r="B672" s="93"/>
      <c r="C672" s="61"/>
      <c r="D672" s="94"/>
      <c r="E672" s="50"/>
      <c r="F672" s="50"/>
      <c r="G672" s="50"/>
      <c r="H672" s="50"/>
      <c r="I672" s="50"/>
      <c r="J672" s="50"/>
      <c r="K672" s="50"/>
      <c r="L672" s="50"/>
      <c r="M672" s="50"/>
      <c r="N672" s="50"/>
      <c r="O672" s="50"/>
      <c r="P672" s="50"/>
    </row>
    <row r="673" spans="1:16" ht="11.25" customHeight="1" x14ac:dyDescent="0.2">
      <c r="A673" s="92"/>
      <c r="B673" s="93"/>
      <c r="C673" s="61"/>
      <c r="D673" s="94"/>
      <c r="E673" s="50"/>
      <c r="F673" s="50"/>
      <c r="G673" s="50"/>
      <c r="H673" s="50"/>
      <c r="I673" s="50"/>
      <c r="J673" s="50"/>
      <c r="K673" s="50"/>
      <c r="L673" s="50"/>
      <c r="M673" s="50"/>
      <c r="N673" s="50"/>
      <c r="O673" s="50"/>
      <c r="P673" s="50"/>
    </row>
    <row r="674" spans="1:16" ht="11.25" customHeight="1" x14ac:dyDescent="0.2">
      <c r="A674" s="92"/>
      <c r="B674" s="93"/>
      <c r="C674" s="61"/>
      <c r="D674" s="94"/>
      <c r="E674" s="50"/>
      <c r="F674" s="50"/>
      <c r="G674" s="50"/>
      <c r="H674" s="50"/>
      <c r="I674" s="50"/>
      <c r="J674" s="50"/>
      <c r="K674" s="50"/>
      <c r="L674" s="50"/>
      <c r="M674" s="50"/>
      <c r="N674" s="50"/>
      <c r="O674" s="50"/>
      <c r="P674" s="50"/>
    </row>
    <row r="675" spans="1:16" ht="11.25" customHeight="1" x14ac:dyDescent="0.2">
      <c r="A675" s="92"/>
      <c r="B675" s="93"/>
      <c r="C675" s="61"/>
      <c r="D675" s="94"/>
      <c r="E675" s="50"/>
      <c r="F675" s="50"/>
      <c r="G675" s="50"/>
      <c r="H675" s="50"/>
      <c r="I675" s="50"/>
      <c r="J675" s="50"/>
      <c r="K675" s="50"/>
      <c r="L675" s="50"/>
      <c r="M675" s="50"/>
      <c r="N675" s="50"/>
      <c r="O675" s="50"/>
      <c r="P675" s="50"/>
    </row>
    <row r="676" spans="1:16" ht="11.25" customHeight="1" x14ac:dyDescent="0.2">
      <c r="A676" s="92"/>
      <c r="B676" s="93"/>
      <c r="C676" s="61"/>
      <c r="D676" s="94"/>
      <c r="E676" s="50"/>
      <c r="F676" s="50"/>
      <c r="G676" s="50"/>
      <c r="H676" s="50"/>
      <c r="I676" s="50"/>
      <c r="J676" s="50"/>
      <c r="K676" s="50"/>
      <c r="L676" s="50"/>
      <c r="M676" s="50"/>
      <c r="N676" s="50"/>
      <c r="O676" s="50"/>
      <c r="P676" s="50"/>
    </row>
    <row r="677" spans="1:16" ht="11.25" customHeight="1" x14ac:dyDescent="0.2">
      <c r="A677" s="92"/>
      <c r="B677" s="93"/>
      <c r="C677" s="61"/>
      <c r="D677" s="94"/>
      <c r="E677" s="50"/>
      <c r="F677" s="50"/>
      <c r="G677" s="50"/>
      <c r="H677" s="50"/>
      <c r="I677" s="50"/>
      <c r="J677" s="50"/>
      <c r="K677" s="50"/>
      <c r="L677" s="50"/>
      <c r="M677" s="50"/>
      <c r="N677" s="50"/>
      <c r="O677" s="50"/>
      <c r="P677" s="50"/>
    </row>
    <row r="678" spans="1:16" ht="11.25" customHeight="1" x14ac:dyDescent="0.2">
      <c r="A678" s="92"/>
      <c r="B678" s="93"/>
      <c r="C678" s="61"/>
      <c r="D678" s="94"/>
      <c r="E678" s="50"/>
      <c r="F678" s="50"/>
      <c r="G678" s="50"/>
      <c r="H678" s="50"/>
      <c r="I678" s="50"/>
      <c r="J678" s="50"/>
      <c r="K678" s="50"/>
      <c r="L678" s="50"/>
      <c r="M678" s="50"/>
      <c r="N678" s="50"/>
      <c r="O678" s="50"/>
      <c r="P678" s="50"/>
    </row>
    <row r="679" spans="1:16" ht="11.25" customHeight="1" x14ac:dyDescent="0.2">
      <c r="A679" s="92"/>
      <c r="B679" s="93"/>
      <c r="C679" s="61"/>
      <c r="D679" s="94"/>
      <c r="E679" s="50"/>
      <c r="F679" s="50"/>
      <c r="G679" s="50"/>
      <c r="H679" s="50"/>
      <c r="I679" s="50"/>
      <c r="J679" s="50"/>
      <c r="K679" s="50"/>
      <c r="L679" s="50"/>
      <c r="M679" s="50"/>
      <c r="N679" s="50"/>
      <c r="O679" s="50"/>
      <c r="P679" s="50"/>
    </row>
    <row r="680" spans="1:16" ht="11.25" customHeight="1" x14ac:dyDescent="0.2">
      <c r="A680" s="92"/>
      <c r="B680" s="93"/>
      <c r="C680" s="61"/>
      <c r="D680" s="94"/>
      <c r="E680" s="50"/>
      <c r="F680" s="50"/>
      <c r="G680" s="50"/>
      <c r="H680" s="50"/>
      <c r="I680" s="50"/>
      <c r="J680" s="50"/>
      <c r="K680" s="50"/>
      <c r="L680" s="50"/>
      <c r="M680" s="50"/>
      <c r="N680" s="50"/>
      <c r="O680" s="50"/>
      <c r="P680" s="50"/>
    </row>
    <row r="681" spans="1:16" ht="11.25" customHeight="1" x14ac:dyDescent="0.2">
      <c r="A681" s="92"/>
      <c r="B681" s="93"/>
      <c r="C681" s="61"/>
      <c r="D681" s="94"/>
      <c r="E681" s="50"/>
      <c r="F681" s="50"/>
      <c r="G681" s="50"/>
      <c r="H681" s="50"/>
      <c r="I681" s="50"/>
      <c r="J681" s="50"/>
      <c r="K681" s="50"/>
      <c r="L681" s="50"/>
      <c r="M681" s="50"/>
      <c r="N681" s="50"/>
      <c r="O681" s="50"/>
      <c r="P681" s="50"/>
    </row>
    <row r="682" spans="1:16" ht="11.25" customHeight="1" x14ac:dyDescent="0.2">
      <c r="A682" s="92"/>
      <c r="B682" s="93"/>
      <c r="C682" s="61"/>
      <c r="D682" s="94"/>
      <c r="E682" s="50"/>
      <c r="F682" s="50"/>
      <c r="G682" s="50"/>
      <c r="H682" s="50"/>
      <c r="I682" s="50"/>
      <c r="J682" s="50"/>
      <c r="K682" s="50"/>
      <c r="L682" s="50"/>
      <c r="M682" s="50"/>
      <c r="N682" s="50"/>
      <c r="O682" s="50"/>
      <c r="P682" s="50"/>
    </row>
    <row r="683" spans="1:16" ht="11.25" customHeight="1" x14ac:dyDescent="0.2">
      <c r="A683" s="92"/>
      <c r="B683" s="93"/>
      <c r="C683" s="61"/>
      <c r="D683" s="94"/>
      <c r="E683" s="50"/>
      <c r="F683" s="50"/>
      <c r="G683" s="50"/>
      <c r="H683" s="50"/>
      <c r="I683" s="50"/>
      <c r="J683" s="50"/>
      <c r="K683" s="50"/>
      <c r="L683" s="50"/>
      <c r="M683" s="50"/>
      <c r="N683" s="50"/>
      <c r="O683" s="50"/>
      <c r="P683" s="50"/>
    </row>
    <row r="684" spans="1:16" ht="11.25" customHeight="1" x14ac:dyDescent="0.2">
      <c r="A684" s="92"/>
      <c r="B684" s="93"/>
      <c r="C684" s="61"/>
      <c r="D684" s="94"/>
      <c r="E684" s="50"/>
      <c r="F684" s="50"/>
      <c r="G684" s="50"/>
      <c r="H684" s="50"/>
      <c r="I684" s="50"/>
      <c r="J684" s="50"/>
      <c r="K684" s="50"/>
      <c r="L684" s="50"/>
      <c r="M684" s="50"/>
      <c r="N684" s="50"/>
      <c r="O684" s="50"/>
      <c r="P684" s="50"/>
    </row>
    <row r="685" spans="1:16" ht="11.25" customHeight="1" x14ac:dyDescent="0.2">
      <c r="A685" s="92"/>
      <c r="B685" s="93"/>
      <c r="C685" s="61"/>
      <c r="D685" s="94"/>
      <c r="E685" s="50"/>
      <c r="F685" s="50"/>
      <c r="G685" s="50"/>
      <c r="H685" s="50"/>
      <c r="I685" s="50"/>
      <c r="J685" s="50"/>
      <c r="K685" s="50"/>
      <c r="L685" s="50"/>
      <c r="M685" s="50"/>
      <c r="N685" s="50"/>
      <c r="O685" s="50"/>
      <c r="P685" s="50"/>
    </row>
    <row r="686" spans="1:16" ht="11.25" customHeight="1" x14ac:dyDescent="0.2">
      <c r="A686" s="92"/>
      <c r="B686" s="93"/>
      <c r="C686" s="61"/>
      <c r="D686" s="94"/>
      <c r="E686" s="50"/>
      <c r="F686" s="50"/>
      <c r="G686" s="50"/>
      <c r="H686" s="50"/>
      <c r="I686" s="50"/>
      <c r="J686" s="50"/>
      <c r="K686" s="50"/>
      <c r="L686" s="50"/>
      <c r="M686" s="50"/>
      <c r="N686" s="50"/>
      <c r="O686" s="50"/>
      <c r="P686" s="50"/>
    </row>
    <row r="687" spans="1:16" ht="11.25" customHeight="1" x14ac:dyDescent="0.2">
      <c r="A687" s="92"/>
      <c r="B687" s="93"/>
      <c r="C687" s="61"/>
      <c r="D687" s="94"/>
      <c r="E687" s="50"/>
      <c r="F687" s="50"/>
      <c r="G687" s="50"/>
      <c r="H687" s="50"/>
      <c r="I687" s="50"/>
      <c r="J687" s="50"/>
      <c r="K687" s="50"/>
      <c r="L687" s="50"/>
      <c r="M687" s="50"/>
      <c r="N687" s="50"/>
      <c r="O687" s="50"/>
      <c r="P687" s="50"/>
    </row>
    <row r="688" spans="1:16" ht="11.25" customHeight="1" x14ac:dyDescent="0.2">
      <c r="A688" s="92"/>
      <c r="B688" s="93"/>
      <c r="C688" s="61"/>
      <c r="D688" s="94"/>
      <c r="E688" s="50"/>
      <c r="F688" s="50"/>
      <c r="G688" s="50"/>
      <c r="H688" s="50"/>
      <c r="I688" s="50"/>
      <c r="J688" s="50"/>
      <c r="K688" s="50"/>
      <c r="L688" s="50"/>
      <c r="M688" s="50"/>
      <c r="N688" s="50"/>
      <c r="O688" s="50"/>
      <c r="P688" s="50"/>
    </row>
    <row r="689" spans="1:16" ht="11.25" customHeight="1" x14ac:dyDescent="0.2">
      <c r="A689" s="92"/>
      <c r="B689" s="93"/>
      <c r="C689" s="61"/>
      <c r="D689" s="94"/>
      <c r="E689" s="50"/>
      <c r="F689" s="50"/>
      <c r="G689" s="50"/>
      <c r="H689" s="50"/>
      <c r="I689" s="50"/>
      <c r="J689" s="50"/>
      <c r="K689" s="50"/>
      <c r="L689" s="50"/>
      <c r="M689" s="50"/>
      <c r="N689" s="50"/>
      <c r="O689" s="50"/>
      <c r="P689" s="50"/>
    </row>
    <row r="690" spans="1:16" ht="11.25" customHeight="1" x14ac:dyDescent="0.2">
      <c r="A690" s="92"/>
      <c r="B690" s="93"/>
      <c r="C690" s="61"/>
      <c r="D690" s="94"/>
      <c r="E690" s="50"/>
      <c r="F690" s="50"/>
      <c r="G690" s="50"/>
      <c r="H690" s="50"/>
      <c r="I690" s="50"/>
      <c r="J690" s="50"/>
      <c r="K690" s="50"/>
      <c r="L690" s="50"/>
      <c r="M690" s="50"/>
      <c r="N690" s="50"/>
      <c r="O690" s="50"/>
      <c r="P690" s="50"/>
    </row>
    <row r="691" spans="1:16" ht="11.25" customHeight="1" x14ac:dyDescent="0.2">
      <c r="A691" s="92"/>
      <c r="B691" s="93"/>
      <c r="C691" s="61"/>
      <c r="D691" s="94"/>
      <c r="E691" s="50"/>
      <c r="F691" s="50"/>
      <c r="G691" s="50"/>
      <c r="H691" s="50"/>
      <c r="I691" s="50"/>
      <c r="J691" s="50"/>
      <c r="K691" s="50"/>
      <c r="L691" s="50"/>
      <c r="M691" s="50"/>
      <c r="N691" s="50"/>
      <c r="O691" s="50"/>
      <c r="P691" s="50"/>
    </row>
    <row r="692" spans="1:16" ht="11.25" customHeight="1" x14ac:dyDescent="0.2">
      <c r="A692" s="92"/>
      <c r="B692" s="93"/>
      <c r="C692" s="61"/>
      <c r="D692" s="94"/>
      <c r="E692" s="50"/>
      <c r="F692" s="50"/>
      <c r="G692" s="50"/>
      <c r="H692" s="50"/>
      <c r="I692" s="50"/>
      <c r="J692" s="50"/>
      <c r="K692" s="50"/>
      <c r="L692" s="50"/>
      <c r="M692" s="50"/>
      <c r="N692" s="50"/>
      <c r="O692" s="50"/>
      <c r="P692" s="50"/>
    </row>
    <row r="693" spans="1:16" ht="11.25" customHeight="1" x14ac:dyDescent="0.2">
      <c r="A693" s="92"/>
      <c r="B693" s="93"/>
      <c r="C693" s="61"/>
      <c r="D693" s="94"/>
      <c r="E693" s="50"/>
      <c r="F693" s="50"/>
      <c r="G693" s="50"/>
      <c r="H693" s="50"/>
      <c r="I693" s="50"/>
      <c r="J693" s="50"/>
      <c r="K693" s="50"/>
      <c r="L693" s="50"/>
      <c r="M693" s="50"/>
      <c r="N693" s="50"/>
      <c r="O693" s="50"/>
      <c r="P693" s="50"/>
    </row>
    <row r="694" spans="1:16" ht="11.25" customHeight="1" x14ac:dyDescent="0.2">
      <c r="A694" s="92"/>
      <c r="B694" s="93"/>
      <c r="C694" s="61"/>
      <c r="D694" s="94"/>
      <c r="E694" s="50"/>
      <c r="F694" s="50"/>
      <c r="G694" s="50"/>
      <c r="H694" s="50"/>
      <c r="I694" s="50"/>
      <c r="J694" s="50"/>
      <c r="K694" s="50"/>
      <c r="L694" s="50"/>
      <c r="M694" s="50"/>
      <c r="N694" s="50"/>
      <c r="O694" s="50"/>
      <c r="P694" s="50"/>
    </row>
    <row r="695" spans="1:16" ht="11.25" customHeight="1" x14ac:dyDescent="0.2">
      <c r="A695" s="92"/>
      <c r="B695" s="93"/>
      <c r="C695" s="61"/>
      <c r="D695" s="94"/>
      <c r="E695" s="50"/>
      <c r="F695" s="50"/>
      <c r="G695" s="50"/>
      <c r="H695" s="50"/>
      <c r="I695" s="50"/>
      <c r="J695" s="50"/>
      <c r="K695" s="50"/>
      <c r="L695" s="50"/>
      <c r="M695" s="50"/>
      <c r="N695" s="50"/>
      <c r="O695" s="50"/>
      <c r="P695" s="50"/>
    </row>
    <row r="696" spans="1:16" ht="11.25" customHeight="1" x14ac:dyDescent="0.2">
      <c r="A696" s="92"/>
      <c r="B696" s="93"/>
      <c r="C696" s="61"/>
      <c r="D696" s="94"/>
      <c r="E696" s="50"/>
      <c r="F696" s="50"/>
      <c r="G696" s="50"/>
      <c r="H696" s="50"/>
      <c r="I696" s="50"/>
      <c r="J696" s="50"/>
      <c r="K696" s="50"/>
      <c r="L696" s="50"/>
      <c r="M696" s="50"/>
      <c r="N696" s="50"/>
      <c r="O696" s="50"/>
      <c r="P696" s="50"/>
    </row>
    <row r="697" spans="1:16" ht="11.25" customHeight="1" x14ac:dyDescent="0.2">
      <c r="A697" s="92"/>
      <c r="B697" s="93"/>
      <c r="C697" s="61"/>
      <c r="D697" s="94"/>
      <c r="E697" s="50"/>
      <c r="F697" s="50"/>
      <c r="G697" s="50"/>
      <c r="H697" s="50"/>
      <c r="I697" s="50"/>
      <c r="J697" s="50"/>
      <c r="K697" s="50"/>
      <c r="L697" s="50"/>
      <c r="M697" s="50"/>
      <c r="N697" s="50"/>
      <c r="O697" s="50"/>
      <c r="P697" s="50"/>
    </row>
    <row r="698" spans="1:16" ht="11.25" customHeight="1" x14ac:dyDescent="0.2">
      <c r="A698" s="92"/>
      <c r="B698" s="93"/>
      <c r="C698" s="61"/>
      <c r="D698" s="94"/>
      <c r="E698" s="50"/>
      <c r="F698" s="50"/>
      <c r="G698" s="50"/>
      <c r="H698" s="50"/>
      <c r="I698" s="50"/>
      <c r="J698" s="50"/>
      <c r="K698" s="50"/>
      <c r="L698" s="50"/>
      <c r="M698" s="50"/>
      <c r="N698" s="50"/>
      <c r="O698" s="50"/>
      <c r="P698" s="50"/>
    </row>
    <row r="699" spans="1:16" ht="11.25" customHeight="1" x14ac:dyDescent="0.2">
      <c r="A699" s="92"/>
      <c r="B699" s="93"/>
      <c r="C699" s="61"/>
      <c r="D699" s="94"/>
      <c r="E699" s="50"/>
      <c r="F699" s="50"/>
      <c r="G699" s="50"/>
      <c r="H699" s="50"/>
      <c r="I699" s="50"/>
      <c r="J699" s="50"/>
      <c r="K699" s="50"/>
      <c r="L699" s="50"/>
      <c r="M699" s="50"/>
      <c r="N699" s="50"/>
      <c r="O699" s="50"/>
      <c r="P699" s="50"/>
    </row>
    <row r="700" spans="1:16" ht="11.25" customHeight="1" x14ac:dyDescent="0.2">
      <c r="A700" s="92"/>
      <c r="B700" s="93"/>
      <c r="C700" s="61"/>
      <c r="D700" s="94"/>
      <c r="E700" s="50"/>
      <c r="F700" s="50"/>
      <c r="G700" s="50"/>
      <c r="H700" s="50"/>
      <c r="I700" s="50"/>
      <c r="J700" s="50"/>
      <c r="K700" s="50"/>
      <c r="L700" s="50"/>
      <c r="M700" s="50"/>
      <c r="N700" s="50"/>
      <c r="O700" s="50"/>
      <c r="P700" s="50"/>
    </row>
    <row r="701" spans="1:16" ht="11.25" customHeight="1" x14ac:dyDescent="0.2">
      <c r="A701" s="92"/>
      <c r="B701" s="93"/>
      <c r="C701" s="61"/>
      <c r="D701" s="94"/>
      <c r="E701" s="50"/>
      <c r="F701" s="50"/>
      <c r="G701" s="50"/>
      <c r="H701" s="50"/>
      <c r="I701" s="50"/>
      <c r="J701" s="50"/>
      <c r="K701" s="50"/>
      <c r="L701" s="50"/>
      <c r="M701" s="50"/>
      <c r="N701" s="50"/>
      <c r="O701" s="50"/>
      <c r="P701" s="50"/>
    </row>
    <row r="702" spans="1:16" ht="11.25" customHeight="1" x14ac:dyDescent="0.2">
      <c r="A702" s="92"/>
      <c r="B702" s="93"/>
      <c r="C702" s="61"/>
      <c r="D702" s="94"/>
      <c r="E702" s="50"/>
      <c r="F702" s="50"/>
      <c r="G702" s="50"/>
      <c r="H702" s="50"/>
      <c r="I702" s="50"/>
      <c r="J702" s="50"/>
      <c r="K702" s="50"/>
      <c r="L702" s="50"/>
      <c r="M702" s="50"/>
      <c r="N702" s="50"/>
      <c r="O702" s="50"/>
      <c r="P702" s="50"/>
    </row>
    <row r="703" spans="1:16" ht="11.25" customHeight="1" x14ac:dyDescent="0.2">
      <c r="A703" s="92"/>
      <c r="B703" s="93"/>
      <c r="C703" s="61"/>
      <c r="D703" s="94"/>
      <c r="E703" s="50"/>
      <c r="F703" s="50"/>
      <c r="G703" s="50"/>
      <c r="H703" s="50"/>
      <c r="I703" s="50"/>
      <c r="J703" s="50"/>
      <c r="K703" s="50"/>
      <c r="L703" s="50"/>
      <c r="M703" s="50"/>
      <c r="N703" s="50"/>
      <c r="O703" s="50"/>
      <c r="P703" s="50"/>
    </row>
    <row r="704" spans="1:16" ht="11.25" customHeight="1" x14ac:dyDescent="0.2">
      <c r="A704" s="92"/>
      <c r="B704" s="93"/>
      <c r="C704" s="61"/>
      <c r="D704" s="94"/>
      <c r="E704" s="50"/>
      <c r="F704" s="50"/>
      <c r="G704" s="50"/>
      <c r="H704" s="50"/>
      <c r="I704" s="50"/>
      <c r="J704" s="50"/>
      <c r="K704" s="50"/>
      <c r="L704" s="50"/>
      <c r="M704" s="50"/>
      <c r="N704" s="50"/>
      <c r="O704" s="50"/>
      <c r="P704" s="50"/>
    </row>
    <row r="705" spans="1:16" ht="11.25" customHeight="1" x14ac:dyDescent="0.2">
      <c r="A705" s="92"/>
      <c r="B705" s="93"/>
      <c r="C705" s="61"/>
      <c r="D705" s="94"/>
      <c r="E705" s="50"/>
      <c r="F705" s="50"/>
      <c r="G705" s="50"/>
      <c r="H705" s="50"/>
      <c r="I705" s="50"/>
      <c r="J705" s="50"/>
      <c r="K705" s="50"/>
      <c r="L705" s="50"/>
      <c r="M705" s="50"/>
      <c r="N705" s="50"/>
      <c r="O705" s="50"/>
      <c r="P705" s="50"/>
    </row>
    <row r="706" spans="1:16" ht="11.25" customHeight="1" x14ac:dyDescent="0.2">
      <c r="A706" s="92"/>
      <c r="B706" s="93"/>
      <c r="C706" s="61"/>
      <c r="D706" s="94"/>
      <c r="E706" s="50"/>
      <c r="F706" s="50"/>
      <c r="G706" s="50"/>
      <c r="H706" s="50"/>
      <c r="I706" s="50"/>
      <c r="J706" s="50"/>
      <c r="K706" s="50"/>
      <c r="L706" s="50"/>
      <c r="M706" s="50"/>
      <c r="N706" s="50"/>
      <c r="O706" s="50"/>
      <c r="P706" s="50"/>
    </row>
    <row r="707" spans="1:16" ht="11.25" customHeight="1" x14ac:dyDescent="0.2">
      <c r="A707" s="92"/>
      <c r="B707" s="93"/>
      <c r="C707" s="61"/>
      <c r="D707" s="94"/>
      <c r="E707" s="50"/>
      <c r="F707" s="50"/>
      <c r="G707" s="50"/>
      <c r="H707" s="50"/>
      <c r="I707" s="50"/>
      <c r="J707" s="50"/>
      <c r="K707" s="50"/>
      <c r="L707" s="50"/>
      <c r="M707" s="50"/>
      <c r="N707" s="50"/>
      <c r="O707" s="50"/>
      <c r="P707" s="50"/>
    </row>
    <row r="708" spans="1:16" ht="11.25" customHeight="1" x14ac:dyDescent="0.2">
      <c r="A708" s="92"/>
      <c r="B708" s="93"/>
      <c r="C708" s="61"/>
      <c r="D708" s="94"/>
      <c r="E708" s="50"/>
      <c r="F708" s="50"/>
      <c r="G708" s="50"/>
      <c r="H708" s="50"/>
      <c r="I708" s="50"/>
      <c r="J708" s="50"/>
      <c r="K708" s="50"/>
      <c r="L708" s="50"/>
      <c r="M708" s="50"/>
      <c r="N708" s="50"/>
      <c r="O708" s="50"/>
      <c r="P708" s="50"/>
    </row>
    <row r="709" spans="1:16" ht="11.25" customHeight="1" x14ac:dyDescent="0.2">
      <c r="A709" s="92"/>
      <c r="B709" s="93"/>
      <c r="C709" s="61"/>
      <c r="D709" s="94"/>
      <c r="E709" s="50"/>
      <c r="F709" s="50"/>
      <c r="G709" s="50"/>
      <c r="H709" s="50"/>
      <c r="I709" s="50"/>
      <c r="J709" s="50"/>
      <c r="K709" s="50"/>
      <c r="L709" s="50"/>
      <c r="M709" s="50"/>
      <c r="N709" s="50"/>
      <c r="O709" s="50"/>
      <c r="P709" s="50"/>
    </row>
    <row r="710" spans="1:16" ht="11.25" customHeight="1" x14ac:dyDescent="0.2">
      <c r="A710" s="92"/>
      <c r="B710" s="93"/>
      <c r="C710" s="61"/>
      <c r="D710" s="94"/>
      <c r="E710" s="50"/>
      <c r="F710" s="50"/>
      <c r="G710" s="50"/>
      <c r="H710" s="50"/>
      <c r="I710" s="50"/>
      <c r="J710" s="50"/>
      <c r="K710" s="50"/>
      <c r="L710" s="50"/>
      <c r="M710" s="50"/>
      <c r="N710" s="50"/>
      <c r="O710" s="50"/>
      <c r="P710" s="50"/>
    </row>
    <row r="711" spans="1:16" ht="11.25" customHeight="1" x14ac:dyDescent="0.2">
      <c r="A711" s="92"/>
      <c r="B711" s="93"/>
      <c r="C711" s="61"/>
      <c r="D711" s="94"/>
      <c r="E711" s="50"/>
      <c r="F711" s="50"/>
      <c r="G711" s="50"/>
      <c r="H711" s="50"/>
      <c r="I711" s="50"/>
      <c r="J711" s="50"/>
      <c r="K711" s="50"/>
      <c r="L711" s="50"/>
      <c r="M711" s="50"/>
      <c r="N711" s="50"/>
      <c r="O711" s="50"/>
      <c r="P711" s="50"/>
    </row>
    <row r="712" spans="1:16" ht="11.25" customHeight="1" x14ac:dyDescent="0.2">
      <c r="A712" s="92"/>
      <c r="B712" s="93"/>
      <c r="C712" s="61"/>
      <c r="D712" s="94"/>
      <c r="E712" s="50"/>
      <c r="F712" s="50"/>
      <c r="G712" s="50"/>
      <c r="H712" s="50"/>
      <c r="I712" s="50"/>
      <c r="J712" s="50"/>
      <c r="K712" s="50"/>
      <c r="L712" s="50"/>
      <c r="M712" s="50"/>
      <c r="N712" s="50"/>
      <c r="O712" s="50"/>
      <c r="P712" s="50"/>
    </row>
    <row r="713" spans="1:16" ht="11.25" customHeight="1" x14ac:dyDescent="0.2">
      <c r="A713" s="92"/>
      <c r="B713" s="93"/>
      <c r="C713" s="61"/>
      <c r="D713" s="94"/>
      <c r="E713" s="50"/>
      <c r="F713" s="50"/>
      <c r="G713" s="50"/>
      <c r="H713" s="50"/>
      <c r="I713" s="50"/>
      <c r="J713" s="50"/>
      <c r="K713" s="50"/>
      <c r="L713" s="50"/>
      <c r="M713" s="50"/>
      <c r="N713" s="50"/>
      <c r="O713" s="50"/>
      <c r="P713" s="50"/>
    </row>
    <row r="714" spans="1:16" ht="11.25" customHeight="1" x14ac:dyDescent="0.2">
      <c r="A714" s="92"/>
      <c r="B714" s="93"/>
      <c r="C714" s="61"/>
      <c r="D714" s="94"/>
      <c r="E714" s="50"/>
      <c r="F714" s="50"/>
      <c r="G714" s="50"/>
      <c r="H714" s="50"/>
      <c r="I714" s="50"/>
      <c r="J714" s="50"/>
      <c r="K714" s="50"/>
      <c r="L714" s="50"/>
      <c r="M714" s="50"/>
      <c r="N714" s="50"/>
      <c r="O714" s="50"/>
      <c r="P714" s="50"/>
    </row>
    <row r="715" spans="1:16" ht="11.25" customHeight="1" x14ac:dyDescent="0.2">
      <c r="A715" s="92"/>
      <c r="B715" s="93"/>
      <c r="C715" s="61"/>
      <c r="D715" s="94"/>
      <c r="E715" s="50"/>
      <c r="F715" s="50"/>
      <c r="G715" s="50"/>
      <c r="H715" s="50"/>
      <c r="I715" s="50"/>
      <c r="J715" s="50"/>
      <c r="K715" s="50"/>
      <c r="L715" s="50"/>
      <c r="M715" s="50"/>
      <c r="N715" s="50"/>
      <c r="O715" s="50"/>
      <c r="P715" s="50"/>
    </row>
    <row r="716" spans="1:16" ht="11.25" customHeight="1" x14ac:dyDescent="0.2">
      <c r="A716" s="92"/>
      <c r="B716" s="93"/>
      <c r="C716" s="61"/>
      <c r="D716" s="94"/>
      <c r="E716" s="50"/>
      <c r="F716" s="50"/>
      <c r="G716" s="50"/>
      <c r="H716" s="50"/>
      <c r="I716" s="50"/>
      <c r="J716" s="50"/>
      <c r="K716" s="50"/>
      <c r="L716" s="50"/>
      <c r="M716" s="50"/>
      <c r="N716" s="50"/>
      <c r="O716" s="50"/>
      <c r="P716" s="50"/>
    </row>
    <row r="717" spans="1:16" ht="11.25" customHeight="1" x14ac:dyDescent="0.2">
      <c r="A717" s="92"/>
      <c r="B717" s="93"/>
      <c r="C717" s="61"/>
      <c r="D717" s="94"/>
      <c r="E717" s="50"/>
      <c r="F717" s="50"/>
      <c r="G717" s="50"/>
      <c r="H717" s="50"/>
      <c r="I717" s="50"/>
      <c r="J717" s="50"/>
      <c r="K717" s="50"/>
      <c r="L717" s="50"/>
      <c r="M717" s="50"/>
      <c r="N717" s="50"/>
      <c r="O717" s="50"/>
      <c r="P717" s="50"/>
    </row>
    <row r="718" spans="1:16" ht="11.25" customHeight="1" x14ac:dyDescent="0.2">
      <c r="A718" s="92"/>
      <c r="B718" s="93"/>
      <c r="C718" s="61"/>
      <c r="D718" s="94"/>
      <c r="E718" s="50"/>
      <c r="F718" s="50"/>
      <c r="G718" s="50"/>
      <c r="H718" s="50"/>
      <c r="I718" s="50"/>
      <c r="J718" s="50"/>
      <c r="K718" s="50"/>
      <c r="L718" s="50"/>
      <c r="M718" s="50"/>
      <c r="N718" s="50"/>
      <c r="O718" s="50"/>
      <c r="P718" s="50"/>
    </row>
    <row r="719" spans="1:16" ht="11.25" customHeight="1" x14ac:dyDescent="0.2">
      <c r="A719" s="92"/>
      <c r="B719" s="93"/>
      <c r="C719" s="61"/>
      <c r="D719" s="94"/>
      <c r="E719" s="50"/>
      <c r="F719" s="50"/>
      <c r="G719" s="50"/>
      <c r="H719" s="50"/>
      <c r="I719" s="50"/>
      <c r="J719" s="50"/>
      <c r="K719" s="50"/>
      <c r="L719" s="50"/>
      <c r="M719" s="50"/>
      <c r="N719" s="50"/>
      <c r="O719" s="50"/>
      <c r="P719" s="50"/>
    </row>
    <row r="720" spans="1:16" ht="11.25" customHeight="1" x14ac:dyDescent="0.2">
      <c r="A720" s="92"/>
      <c r="B720" s="93"/>
      <c r="C720" s="61"/>
      <c r="D720" s="94"/>
      <c r="E720" s="50"/>
      <c r="F720" s="50"/>
      <c r="G720" s="50"/>
      <c r="H720" s="50"/>
      <c r="I720" s="50"/>
      <c r="J720" s="50"/>
      <c r="K720" s="50"/>
      <c r="L720" s="50"/>
      <c r="M720" s="50"/>
      <c r="N720" s="50"/>
      <c r="O720" s="50"/>
      <c r="P720" s="50"/>
    </row>
    <row r="721" spans="1:16" ht="11.25" customHeight="1" x14ac:dyDescent="0.2">
      <c r="A721" s="92"/>
      <c r="B721" s="93"/>
      <c r="C721" s="61"/>
      <c r="D721" s="94"/>
      <c r="E721" s="50"/>
      <c r="F721" s="50"/>
      <c r="G721" s="50"/>
      <c r="H721" s="50"/>
      <c r="I721" s="50"/>
      <c r="J721" s="50"/>
      <c r="K721" s="50"/>
      <c r="L721" s="50"/>
      <c r="M721" s="50"/>
      <c r="N721" s="50"/>
      <c r="O721" s="50"/>
      <c r="P721" s="50"/>
    </row>
    <row r="722" spans="1:16" ht="11.25" customHeight="1" x14ac:dyDescent="0.2">
      <c r="A722" s="92"/>
      <c r="B722" s="93"/>
      <c r="C722" s="61"/>
      <c r="D722" s="94"/>
      <c r="E722" s="50"/>
      <c r="F722" s="50"/>
      <c r="G722" s="50"/>
      <c r="H722" s="50"/>
      <c r="I722" s="50"/>
      <c r="J722" s="50"/>
      <c r="K722" s="50"/>
      <c r="L722" s="50"/>
      <c r="M722" s="50"/>
      <c r="N722" s="50"/>
      <c r="O722" s="50"/>
      <c r="P722" s="50"/>
    </row>
    <row r="723" spans="1:16" ht="11.25" customHeight="1" x14ac:dyDescent="0.2">
      <c r="A723" s="92"/>
      <c r="B723" s="93"/>
      <c r="C723" s="61"/>
      <c r="D723" s="94"/>
      <c r="E723" s="50"/>
      <c r="F723" s="50"/>
      <c r="G723" s="50"/>
      <c r="H723" s="50"/>
      <c r="I723" s="50"/>
      <c r="J723" s="50"/>
      <c r="K723" s="50"/>
      <c r="L723" s="50"/>
      <c r="M723" s="50"/>
      <c r="N723" s="50"/>
      <c r="O723" s="50"/>
      <c r="P723" s="50"/>
    </row>
    <row r="724" spans="1:16" ht="11.25" customHeight="1" x14ac:dyDescent="0.2">
      <c r="A724" s="92"/>
      <c r="B724" s="93"/>
      <c r="C724" s="61"/>
      <c r="D724" s="94"/>
      <c r="E724" s="50"/>
      <c r="F724" s="50"/>
      <c r="G724" s="50"/>
      <c r="H724" s="50"/>
      <c r="I724" s="50"/>
      <c r="J724" s="50"/>
      <c r="K724" s="50"/>
      <c r="L724" s="50"/>
      <c r="M724" s="50"/>
      <c r="N724" s="50"/>
      <c r="O724" s="50"/>
      <c r="P724" s="50"/>
    </row>
    <row r="725" spans="1:16" ht="11.25" customHeight="1" x14ac:dyDescent="0.2">
      <c r="A725" s="92"/>
      <c r="B725" s="93"/>
      <c r="C725" s="61"/>
      <c r="D725" s="94"/>
      <c r="E725" s="50"/>
      <c r="F725" s="50"/>
      <c r="G725" s="50"/>
      <c r="H725" s="50"/>
      <c r="I725" s="50"/>
      <c r="J725" s="50"/>
      <c r="K725" s="50"/>
      <c r="L725" s="50"/>
      <c r="M725" s="50"/>
      <c r="N725" s="50"/>
      <c r="O725" s="50"/>
      <c r="P725" s="50"/>
    </row>
    <row r="726" spans="1:16" ht="11.25" customHeight="1" x14ac:dyDescent="0.2">
      <c r="A726" s="92"/>
      <c r="B726" s="93"/>
      <c r="C726" s="61"/>
      <c r="D726" s="94"/>
      <c r="E726" s="50"/>
      <c r="F726" s="50"/>
      <c r="G726" s="50"/>
      <c r="H726" s="50"/>
      <c r="I726" s="50"/>
      <c r="J726" s="50"/>
      <c r="K726" s="50"/>
      <c r="L726" s="50"/>
      <c r="M726" s="50"/>
      <c r="N726" s="50"/>
      <c r="O726" s="50"/>
      <c r="P726" s="50"/>
    </row>
    <row r="727" spans="1:16" ht="11.25" customHeight="1" x14ac:dyDescent="0.2">
      <c r="A727" s="92"/>
      <c r="B727" s="93"/>
      <c r="C727" s="61"/>
      <c r="D727" s="94"/>
      <c r="E727" s="50"/>
      <c r="F727" s="50"/>
      <c r="G727" s="50"/>
      <c r="H727" s="50"/>
      <c r="I727" s="50"/>
      <c r="J727" s="50"/>
      <c r="K727" s="50"/>
      <c r="L727" s="50"/>
      <c r="M727" s="50"/>
      <c r="N727" s="50"/>
      <c r="O727" s="50"/>
      <c r="P727" s="50"/>
    </row>
    <row r="728" spans="1:16" ht="11.25" customHeight="1" x14ac:dyDescent="0.2">
      <c r="A728" s="92"/>
      <c r="B728" s="93"/>
      <c r="C728" s="61"/>
      <c r="D728" s="94"/>
      <c r="E728" s="50"/>
      <c r="F728" s="50"/>
      <c r="G728" s="50"/>
      <c r="H728" s="50"/>
      <c r="I728" s="50"/>
      <c r="J728" s="50"/>
      <c r="K728" s="50"/>
      <c r="L728" s="50"/>
      <c r="M728" s="50"/>
      <c r="N728" s="50"/>
      <c r="O728" s="50"/>
      <c r="P728" s="50"/>
    </row>
    <row r="729" spans="1:16" ht="11.25" customHeight="1" x14ac:dyDescent="0.2">
      <c r="A729" s="92"/>
      <c r="B729" s="93"/>
      <c r="C729" s="61"/>
      <c r="D729" s="94"/>
      <c r="E729" s="50"/>
      <c r="F729" s="50"/>
      <c r="G729" s="50"/>
      <c r="H729" s="50"/>
      <c r="I729" s="50"/>
      <c r="J729" s="50"/>
      <c r="K729" s="50"/>
      <c r="L729" s="50"/>
      <c r="M729" s="50"/>
      <c r="N729" s="50"/>
      <c r="O729" s="50"/>
      <c r="P729" s="50"/>
    </row>
    <row r="730" spans="1:16" ht="11.25" customHeight="1" x14ac:dyDescent="0.2">
      <c r="A730" s="92"/>
      <c r="B730" s="93"/>
      <c r="C730" s="61"/>
      <c r="D730" s="94"/>
      <c r="E730" s="50"/>
      <c r="F730" s="50"/>
      <c r="G730" s="50"/>
      <c r="H730" s="50"/>
      <c r="I730" s="50"/>
      <c r="J730" s="50"/>
      <c r="K730" s="50"/>
      <c r="L730" s="50"/>
      <c r="M730" s="50"/>
      <c r="N730" s="50"/>
      <c r="O730" s="50"/>
      <c r="P730" s="50"/>
    </row>
    <row r="731" spans="1:16" ht="11.25" customHeight="1" x14ac:dyDescent="0.2">
      <c r="A731" s="92"/>
      <c r="B731" s="93"/>
      <c r="C731" s="61"/>
      <c r="D731" s="94"/>
      <c r="E731" s="50"/>
      <c r="F731" s="50"/>
      <c r="G731" s="50"/>
      <c r="H731" s="50"/>
      <c r="I731" s="50"/>
      <c r="J731" s="50"/>
      <c r="K731" s="50"/>
      <c r="L731" s="50"/>
      <c r="M731" s="50"/>
      <c r="N731" s="50"/>
      <c r="O731" s="50"/>
      <c r="P731" s="50"/>
    </row>
    <row r="732" spans="1:16" ht="11.25" customHeight="1" x14ac:dyDescent="0.2">
      <c r="A732" s="92"/>
      <c r="B732" s="93"/>
      <c r="C732" s="61"/>
      <c r="D732" s="94"/>
      <c r="E732" s="50"/>
      <c r="F732" s="50"/>
      <c r="G732" s="50"/>
      <c r="H732" s="50"/>
      <c r="I732" s="50"/>
      <c r="J732" s="50"/>
      <c r="K732" s="50"/>
      <c r="L732" s="50"/>
      <c r="M732" s="50"/>
      <c r="N732" s="50"/>
      <c r="O732" s="50"/>
      <c r="P732" s="50"/>
    </row>
    <row r="733" spans="1:16" ht="11.25" customHeight="1" x14ac:dyDescent="0.2">
      <c r="A733" s="92"/>
      <c r="B733" s="93"/>
      <c r="C733" s="61"/>
      <c r="D733" s="94"/>
      <c r="E733" s="50"/>
      <c r="F733" s="50"/>
      <c r="G733" s="50"/>
      <c r="H733" s="50"/>
      <c r="I733" s="50"/>
      <c r="J733" s="50"/>
      <c r="K733" s="50"/>
      <c r="L733" s="50"/>
      <c r="M733" s="50"/>
      <c r="N733" s="50"/>
      <c r="O733" s="50"/>
      <c r="P733" s="50"/>
    </row>
    <row r="734" spans="1:16" ht="11.25" customHeight="1" x14ac:dyDescent="0.2">
      <c r="A734" s="92"/>
      <c r="B734" s="93"/>
      <c r="C734" s="61"/>
      <c r="D734" s="94"/>
      <c r="E734" s="50"/>
      <c r="F734" s="50"/>
      <c r="G734" s="50"/>
      <c r="H734" s="50"/>
      <c r="I734" s="50"/>
      <c r="J734" s="50"/>
      <c r="K734" s="50"/>
      <c r="L734" s="50"/>
      <c r="M734" s="50"/>
      <c r="N734" s="50"/>
      <c r="O734" s="50"/>
      <c r="P734" s="50"/>
    </row>
    <row r="735" spans="1:16" ht="11.25" customHeight="1" x14ac:dyDescent="0.2">
      <c r="A735" s="92"/>
      <c r="B735" s="93"/>
      <c r="C735" s="61"/>
      <c r="D735" s="94"/>
      <c r="E735" s="50"/>
      <c r="F735" s="50"/>
      <c r="G735" s="50"/>
      <c r="H735" s="50"/>
      <c r="I735" s="50"/>
      <c r="J735" s="50"/>
      <c r="K735" s="50"/>
      <c r="L735" s="50"/>
      <c r="M735" s="50"/>
      <c r="N735" s="50"/>
      <c r="O735" s="50"/>
      <c r="P735" s="50"/>
    </row>
    <row r="736" spans="1:16" ht="11.25" customHeight="1" x14ac:dyDescent="0.2">
      <c r="A736" s="92"/>
      <c r="B736" s="93"/>
      <c r="C736" s="61"/>
      <c r="D736" s="94"/>
      <c r="E736" s="50"/>
      <c r="F736" s="50"/>
      <c r="G736" s="50"/>
      <c r="H736" s="50"/>
      <c r="I736" s="50"/>
      <c r="J736" s="50"/>
      <c r="K736" s="50"/>
      <c r="L736" s="50"/>
      <c r="M736" s="50"/>
      <c r="N736" s="50"/>
      <c r="O736" s="50"/>
      <c r="P736" s="50"/>
    </row>
    <row r="737" spans="1:16" ht="11.25" customHeight="1" x14ac:dyDescent="0.2">
      <c r="A737" s="92"/>
      <c r="B737" s="93"/>
      <c r="C737" s="61"/>
      <c r="D737" s="94"/>
      <c r="E737" s="50"/>
      <c r="F737" s="50"/>
      <c r="G737" s="50"/>
      <c r="H737" s="50"/>
      <c r="I737" s="50"/>
      <c r="J737" s="50"/>
      <c r="K737" s="50"/>
      <c r="L737" s="50"/>
      <c r="M737" s="50"/>
      <c r="N737" s="50"/>
      <c r="O737" s="50"/>
      <c r="P737" s="50"/>
    </row>
    <row r="738" spans="1:16" ht="11.25" customHeight="1" x14ac:dyDescent="0.2">
      <c r="A738" s="92"/>
      <c r="B738" s="93"/>
      <c r="C738" s="61"/>
      <c r="D738" s="94"/>
      <c r="E738" s="50"/>
      <c r="F738" s="50"/>
      <c r="G738" s="50"/>
      <c r="H738" s="50"/>
      <c r="I738" s="50"/>
      <c r="J738" s="50"/>
      <c r="K738" s="50"/>
      <c r="L738" s="50"/>
      <c r="M738" s="50"/>
      <c r="N738" s="50"/>
      <c r="O738" s="50"/>
      <c r="P738" s="50"/>
    </row>
    <row r="739" spans="1:16" ht="11.25" customHeight="1" x14ac:dyDescent="0.2">
      <c r="A739" s="92"/>
      <c r="B739" s="93"/>
      <c r="C739" s="61"/>
      <c r="D739" s="94"/>
      <c r="E739" s="50"/>
      <c r="F739" s="50"/>
      <c r="G739" s="50"/>
      <c r="H739" s="50"/>
      <c r="I739" s="50"/>
      <c r="J739" s="50"/>
      <c r="K739" s="50"/>
      <c r="L739" s="50"/>
      <c r="M739" s="50"/>
      <c r="N739" s="50"/>
      <c r="O739" s="50"/>
      <c r="P739" s="50"/>
    </row>
    <row r="740" spans="1:16" ht="11.25" customHeight="1" x14ac:dyDescent="0.2">
      <c r="A740" s="92"/>
      <c r="B740" s="93"/>
      <c r="C740" s="61"/>
      <c r="D740" s="94"/>
      <c r="E740" s="50"/>
      <c r="F740" s="50"/>
      <c r="G740" s="50"/>
      <c r="H740" s="50"/>
      <c r="I740" s="50"/>
      <c r="J740" s="50"/>
      <c r="K740" s="50"/>
      <c r="L740" s="50"/>
      <c r="M740" s="50"/>
      <c r="N740" s="50"/>
      <c r="O740" s="50"/>
      <c r="P740" s="50"/>
    </row>
    <row r="741" spans="1:16" ht="11.25" customHeight="1" x14ac:dyDescent="0.2">
      <c r="A741" s="92"/>
      <c r="B741" s="93"/>
      <c r="C741" s="61"/>
      <c r="D741" s="94"/>
      <c r="E741" s="50"/>
      <c r="F741" s="50"/>
      <c r="G741" s="50"/>
      <c r="H741" s="50"/>
      <c r="I741" s="50"/>
      <c r="J741" s="50"/>
      <c r="K741" s="50"/>
      <c r="L741" s="50"/>
      <c r="M741" s="50"/>
      <c r="N741" s="50"/>
      <c r="O741" s="50"/>
      <c r="P741" s="50"/>
    </row>
    <row r="742" spans="1:16" ht="11.25" customHeight="1" x14ac:dyDescent="0.2">
      <c r="A742" s="92"/>
      <c r="B742" s="93"/>
      <c r="C742" s="61"/>
      <c r="D742" s="94"/>
      <c r="E742" s="50"/>
      <c r="F742" s="50"/>
      <c r="G742" s="50"/>
      <c r="H742" s="50"/>
      <c r="I742" s="50"/>
      <c r="J742" s="50"/>
      <c r="K742" s="50"/>
      <c r="L742" s="50"/>
      <c r="M742" s="50"/>
      <c r="N742" s="50"/>
      <c r="O742" s="50"/>
      <c r="P742" s="50"/>
    </row>
    <row r="743" spans="1:16" ht="11.25" customHeight="1" x14ac:dyDescent="0.2">
      <c r="A743" s="92"/>
      <c r="B743" s="93"/>
      <c r="C743" s="61"/>
      <c r="D743" s="94"/>
      <c r="E743" s="50"/>
      <c r="F743" s="50"/>
      <c r="G743" s="50"/>
      <c r="H743" s="50"/>
      <c r="I743" s="50"/>
      <c r="J743" s="50"/>
      <c r="K743" s="50"/>
      <c r="L743" s="50"/>
      <c r="M743" s="50"/>
      <c r="N743" s="50"/>
      <c r="O743" s="50"/>
      <c r="P743" s="50"/>
    </row>
    <row r="744" spans="1:16" ht="11.25" customHeight="1" x14ac:dyDescent="0.2">
      <c r="A744" s="92"/>
      <c r="B744" s="93"/>
      <c r="C744" s="61"/>
      <c r="D744" s="94"/>
      <c r="E744" s="50"/>
      <c r="F744" s="50"/>
      <c r="G744" s="50"/>
      <c r="H744" s="50"/>
      <c r="I744" s="50"/>
      <c r="J744" s="50"/>
      <c r="K744" s="50"/>
      <c r="L744" s="50"/>
      <c r="M744" s="50"/>
      <c r="N744" s="50"/>
      <c r="O744" s="50"/>
      <c r="P744" s="50"/>
    </row>
    <row r="745" spans="1:16" ht="11.25" customHeight="1" x14ac:dyDescent="0.2">
      <c r="A745" s="92"/>
      <c r="B745" s="93"/>
      <c r="C745" s="61"/>
      <c r="D745" s="94"/>
      <c r="E745" s="50"/>
      <c r="F745" s="50"/>
      <c r="G745" s="50"/>
      <c r="H745" s="50"/>
      <c r="I745" s="50"/>
      <c r="J745" s="50"/>
      <c r="K745" s="50"/>
      <c r="L745" s="50"/>
      <c r="M745" s="50"/>
      <c r="N745" s="50"/>
      <c r="O745" s="50"/>
      <c r="P745" s="50"/>
    </row>
    <row r="746" spans="1:16" ht="11.25" customHeight="1" x14ac:dyDescent="0.2">
      <c r="A746" s="92"/>
      <c r="B746" s="93"/>
      <c r="C746" s="61"/>
      <c r="D746" s="94"/>
      <c r="E746" s="50"/>
      <c r="F746" s="50"/>
      <c r="G746" s="50"/>
      <c r="H746" s="50"/>
      <c r="I746" s="50"/>
      <c r="J746" s="50"/>
      <c r="K746" s="50"/>
      <c r="L746" s="50"/>
      <c r="M746" s="50"/>
      <c r="N746" s="50"/>
      <c r="O746" s="50"/>
      <c r="P746" s="50"/>
    </row>
    <row r="747" spans="1:16" ht="11.25" customHeight="1" x14ac:dyDescent="0.2">
      <c r="A747" s="92"/>
      <c r="B747" s="93"/>
      <c r="C747" s="61"/>
      <c r="D747" s="94"/>
      <c r="E747" s="50"/>
      <c r="F747" s="50"/>
      <c r="G747" s="50"/>
      <c r="H747" s="50"/>
      <c r="I747" s="50"/>
      <c r="J747" s="50"/>
      <c r="K747" s="50"/>
      <c r="L747" s="50"/>
      <c r="M747" s="50"/>
      <c r="N747" s="50"/>
      <c r="O747" s="50"/>
      <c r="P747" s="50"/>
    </row>
    <row r="748" spans="1:16" ht="11.25" customHeight="1" x14ac:dyDescent="0.2">
      <c r="A748" s="92"/>
      <c r="B748" s="93"/>
      <c r="C748" s="61"/>
      <c r="D748" s="94"/>
      <c r="E748" s="50"/>
      <c r="F748" s="50"/>
      <c r="G748" s="50"/>
      <c r="H748" s="50"/>
      <c r="I748" s="50"/>
      <c r="J748" s="50"/>
      <c r="K748" s="50"/>
      <c r="L748" s="50"/>
      <c r="M748" s="50"/>
      <c r="N748" s="50"/>
      <c r="O748" s="50"/>
      <c r="P748" s="50"/>
    </row>
    <row r="749" spans="1:16" ht="11.25" customHeight="1" x14ac:dyDescent="0.2">
      <c r="A749" s="92"/>
      <c r="B749" s="93"/>
      <c r="C749" s="61"/>
      <c r="D749" s="94"/>
      <c r="E749" s="50"/>
      <c r="F749" s="50"/>
      <c r="G749" s="50"/>
      <c r="H749" s="50"/>
      <c r="I749" s="50"/>
      <c r="J749" s="50"/>
      <c r="K749" s="50"/>
      <c r="L749" s="50"/>
      <c r="M749" s="50"/>
      <c r="N749" s="50"/>
      <c r="O749" s="50"/>
      <c r="P749" s="50"/>
    </row>
    <row r="750" spans="1:16" ht="11.25" customHeight="1" x14ac:dyDescent="0.2">
      <c r="A750" s="92"/>
      <c r="B750" s="93"/>
      <c r="C750" s="61"/>
      <c r="D750" s="94"/>
      <c r="E750" s="50"/>
      <c r="F750" s="50"/>
      <c r="G750" s="50"/>
      <c r="H750" s="50"/>
      <c r="I750" s="50"/>
      <c r="J750" s="50"/>
      <c r="K750" s="50"/>
      <c r="L750" s="50"/>
      <c r="M750" s="50"/>
      <c r="N750" s="50"/>
      <c r="O750" s="50"/>
      <c r="P750" s="50"/>
    </row>
    <row r="751" spans="1:16" ht="11.25" customHeight="1" x14ac:dyDescent="0.2">
      <c r="A751" s="92"/>
      <c r="B751" s="93"/>
      <c r="C751" s="61"/>
      <c r="D751" s="94"/>
      <c r="E751" s="50"/>
      <c r="F751" s="50"/>
      <c r="G751" s="50"/>
      <c r="H751" s="50"/>
      <c r="I751" s="50"/>
      <c r="J751" s="50"/>
      <c r="K751" s="50"/>
      <c r="L751" s="50"/>
      <c r="M751" s="50"/>
      <c r="N751" s="50"/>
      <c r="O751" s="50"/>
      <c r="P751" s="50"/>
    </row>
    <row r="752" spans="1:16" ht="11.25" customHeight="1" x14ac:dyDescent="0.2">
      <c r="A752" s="92"/>
      <c r="B752" s="93"/>
      <c r="C752" s="61"/>
      <c r="D752" s="94"/>
      <c r="E752" s="50"/>
      <c r="F752" s="50"/>
      <c r="G752" s="50"/>
      <c r="H752" s="50"/>
      <c r="I752" s="50"/>
      <c r="J752" s="50"/>
      <c r="K752" s="50"/>
      <c r="L752" s="50"/>
      <c r="M752" s="50"/>
      <c r="N752" s="50"/>
      <c r="O752" s="50"/>
      <c r="P752" s="50"/>
    </row>
    <row r="753" spans="1:16" ht="11.25" customHeight="1" x14ac:dyDescent="0.2">
      <c r="A753" s="92"/>
      <c r="B753" s="93"/>
      <c r="C753" s="61"/>
      <c r="D753" s="94"/>
      <c r="E753" s="50"/>
      <c r="F753" s="50"/>
      <c r="G753" s="50"/>
      <c r="H753" s="50"/>
      <c r="I753" s="50"/>
      <c r="J753" s="50"/>
      <c r="K753" s="50"/>
      <c r="L753" s="50"/>
      <c r="M753" s="50"/>
      <c r="N753" s="50"/>
      <c r="O753" s="50"/>
      <c r="P753" s="50"/>
    </row>
    <row r="754" spans="1:16" ht="11.25" customHeight="1" x14ac:dyDescent="0.2">
      <c r="A754" s="92"/>
      <c r="B754" s="93"/>
      <c r="C754" s="61"/>
      <c r="D754" s="94"/>
      <c r="E754" s="50"/>
      <c r="F754" s="50"/>
      <c r="G754" s="50"/>
      <c r="H754" s="50"/>
      <c r="I754" s="50"/>
      <c r="J754" s="50"/>
      <c r="K754" s="50"/>
      <c r="L754" s="50"/>
      <c r="M754" s="50"/>
      <c r="N754" s="50"/>
      <c r="O754" s="50"/>
      <c r="P754" s="50"/>
    </row>
    <row r="755" spans="1:16" ht="11.25" customHeight="1" x14ac:dyDescent="0.2">
      <c r="A755" s="92"/>
      <c r="B755" s="93"/>
      <c r="C755" s="61"/>
      <c r="D755" s="94"/>
      <c r="E755" s="50"/>
      <c r="F755" s="50"/>
      <c r="G755" s="50"/>
      <c r="H755" s="50"/>
      <c r="I755" s="50"/>
      <c r="J755" s="50"/>
      <c r="K755" s="50"/>
      <c r="L755" s="50"/>
      <c r="M755" s="50"/>
      <c r="N755" s="50"/>
      <c r="O755" s="50"/>
      <c r="P755" s="50"/>
    </row>
    <row r="756" spans="1:16" ht="11.25" customHeight="1" x14ac:dyDescent="0.2">
      <c r="A756" s="92"/>
      <c r="B756" s="93"/>
      <c r="C756" s="61"/>
      <c r="D756" s="94"/>
      <c r="E756" s="50"/>
      <c r="F756" s="50"/>
      <c r="G756" s="50"/>
      <c r="H756" s="50"/>
      <c r="I756" s="50"/>
      <c r="J756" s="50"/>
      <c r="K756" s="50"/>
      <c r="L756" s="50"/>
      <c r="M756" s="50"/>
      <c r="N756" s="50"/>
      <c r="O756" s="50"/>
      <c r="P756" s="50"/>
    </row>
    <row r="757" spans="1:16" ht="11.25" customHeight="1" x14ac:dyDescent="0.2">
      <c r="A757" s="92"/>
      <c r="B757" s="93"/>
      <c r="C757" s="61"/>
      <c r="D757" s="94"/>
      <c r="E757" s="50"/>
      <c r="F757" s="50"/>
      <c r="G757" s="50"/>
      <c r="H757" s="50"/>
      <c r="I757" s="50"/>
      <c r="J757" s="50"/>
      <c r="K757" s="50"/>
      <c r="L757" s="50"/>
      <c r="M757" s="50"/>
      <c r="N757" s="50"/>
      <c r="O757" s="50"/>
      <c r="P757" s="50"/>
    </row>
    <row r="758" spans="1:16" ht="11.25" customHeight="1" x14ac:dyDescent="0.2">
      <c r="A758" s="92"/>
      <c r="B758" s="93"/>
      <c r="C758" s="61"/>
      <c r="D758" s="94"/>
      <c r="E758" s="50"/>
      <c r="F758" s="50"/>
      <c r="G758" s="50"/>
      <c r="H758" s="50"/>
      <c r="I758" s="50"/>
      <c r="J758" s="50"/>
      <c r="K758" s="50"/>
      <c r="L758" s="50"/>
      <c r="M758" s="50"/>
      <c r="N758" s="50"/>
      <c r="O758" s="50"/>
      <c r="P758" s="50"/>
    </row>
    <row r="759" spans="1:16" ht="11.25" customHeight="1" x14ac:dyDescent="0.2">
      <c r="A759" s="92"/>
      <c r="B759" s="93"/>
      <c r="C759" s="61"/>
      <c r="D759" s="94"/>
      <c r="E759" s="50"/>
      <c r="F759" s="50"/>
      <c r="G759" s="50"/>
      <c r="H759" s="50"/>
      <c r="I759" s="50"/>
      <c r="J759" s="50"/>
      <c r="K759" s="50"/>
      <c r="L759" s="50"/>
      <c r="M759" s="50"/>
      <c r="N759" s="50"/>
      <c r="O759" s="50"/>
      <c r="P759" s="50"/>
    </row>
    <row r="760" spans="1:16" ht="11.25" customHeight="1" x14ac:dyDescent="0.2">
      <c r="A760" s="92"/>
      <c r="B760" s="93"/>
      <c r="C760" s="61"/>
      <c r="D760" s="94"/>
      <c r="E760" s="50"/>
      <c r="F760" s="50"/>
      <c r="G760" s="50"/>
      <c r="H760" s="50"/>
      <c r="I760" s="50"/>
      <c r="J760" s="50"/>
      <c r="K760" s="50"/>
      <c r="L760" s="50"/>
      <c r="M760" s="50"/>
      <c r="N760" s="50"/>
      <c r="O760" s="50"/>
      <c r="P760" s="50"/>
    </row>
    <row r="761" spans="1:16" ht="11.25" customHeight="1" x14ac:dyDescent="0.2">
      <c r="A761" s="92"/>
      <c r="B761" s="93"/>
      <c r="C761" s="61"/>
      <c r="D761" s="94"/>
      <c r="E761" s="50"/>
      <c r="F761" s="50"/>
      <c r="G761" s="50"/>
      <c r="H761" s="50"/>
      <c r="I761" s="50"/>
      <c r="J761" s="50"/>
      <c r="K761" s="50"/>
      <c r="L761" s="50"/>
      <c r="M761" s="50"/>
      <c r="N761" s="50"/>
      <c r="O761" s="50"/>
      <c r="P761" s="50"/>
    </row>
    <row r="762" spans="1:16" ht="11.25" customHeight="1" x14ac:dyDescent="0.2">
      <c r="A762" s="92"/>
      <c r="B762" s="93"/>
      <c r="C762" s="61"/>
      <c r="D762" s="94"/>
      <c r="E762" s="50"/>
      <c r="F762" s="50"/>
      <c r="G762" s="50"/>
      <c r="H762" s="50"/>
      <c r="I762" s="50"/>
      <c r="J762" s="50"/>
      <c r="K762" s="50"/>
      <c r="L762" s="50"/>
      <c r="M762" s="50"/>
      <c r="N762" s="50"/>
      <c r="O762" s="50"/>
      <c r="P762" s="50"/>
    </row>
    <row r="763" spans="1:16" ht="11.25" customHeight="1" x14ac:dyDescent="0.2">
      <c r="A763" s="92"/>
      <c r="B763" s="93"/>
      <c r="C763" s="61"/>
      <c r="D763" s="94"/>
      <c r="E763" s="50"/>
      <c r="F763" s="50"/>
      <c r="G763" s="50"/>
      <c r="H763" s="50"/>
      <c r="I763" s="50"/>
      <c r="J763" s="50"/>
      <c r="K763" s="50"/>
      <c r="L763" s="50"/>
      <c r="M763" s="50"/>
      <c r="N763" s="50"/>
      <c r="O763" s="50"/>
      <c r="P763" s="50"/>
    </row>
    <row r="764" spans="1:16" ht="11.25" customHeight="1" x14ac:dyDescent="0.2">
      <c r="A764" s="92"/>
      <c r="B764" s="93"/>
      <c r="C764" s="61"/>
      <c r="D764" s="94"/>
      <c r="E764" s="50"/>
      <c r="F764" s="50"/>
      <c r="G764" s="50"/>
      <c r="H764" s="50"/>
      <c r="I764" s="50"/>
      <c r="J764" s="50"/>
      <c r="K764" s="50"/>
      <c r="L764" s="50"/>
      <c r="M764" s="50"/>
      <c r="N764" s="50"/>
      <c r="O764" s="50"/>
      <c r="P764" s="50"/>
    </row>
    <row r="765" spans="1:16" ht="11.25" customHeight="1" x14ac:dyDescent="0.2">
      <c r="A765" s="92"/>
      <c r="B765" s="93"/>
      <c r="C765" s="61"/>
      <c r="D765" s="94"/>
      <c r="E765" s="50"/>
      <c r="F765" s="50"/>
      <c r="G765" s="50"/>
      <c r="H765" s="50"/>
      <c r="I765" s="50"/>
      <c r="J765" s="50"/>
      <c r="K765" s="50"/>
      <c r="L765" s="50"/>
      <c r="M765" s="50"/>
      <c r="N765" s="50"/>
      <c r="O765" s="50"/>
      <c r="P765" s="50"/>
    </row>
    <row r="766" spans="1:16" ht="11.25" customHeight="1" x14ac:dyDescent="0.2">
      <c r="A766" s="92"/>
      <c r="B766" s="93"/>
      <c r="C766" s="61"/>
      <c r="D766" s="94"/>
      <c r="E766" s="50"/>
      <c r="F766" s="50"/>
      <c r="G766" s="50"/>
      <c r="H766" s="50"/>
      <c r="I766" s="50"/>
      <c r="J766" s="50"/>
      <c r="K766" s="50"/>
      <c r="L766" s="50"/>
      <c r="M766" s="50"/>
      <c r="N766" s="50"/>
      <c r="O766" s="50"/>
      <c r="P766" s="50"/>
    </row>
    <row r="767" spans="1:16" ht="11.25" customHeight="1" x14ac:dyDescent="0.2">
      <c r="A767" s="92"/>
      <c r="B767" s="93"/>
      <c r="C767" s="61"/>
      <c r="D767" s="94"/>
      <c r="E767" s="50"/>
      <c r="F767" s="50"/>
      <c r="G767" s="50"/>
      <c r="H767" s="50"/>
      <c r="I767" s="50"/>
      <c r="J767" s="50"/>
      <c r="K767" s="50"/>
      <c r="L767" s="50"/>
      <c r="M767" s="50"/>
      <c r="N767" s="50"/>
      <c r="O767" s="50"/>
      <c r="P767" s="50"/>
    </row>
    <row r="768" spans="1:16" ht="11.25" customHeight="1" x14ac:dyDescent="0.2">
      <c r="A768" s="92"/>
      <c r="B768" s="93"/>
      <c r="C768" s="61"/>
      <c r="D768" s="94"/>
      <c r="E768" s="50"/>
      <c r="F768" s="50"/>
      <c r="G768" s="50"/>
      <c r="H768" s="50"/>
      <c r="I768" s="50"/>
      <c r="J768" s="50"/>
      <c r="K768" s="50"/>
      <c r="L768" s="50"/>
      <c r="M768" s="50"/>
      <c r="N768" s="50"/>
      <c r="O768" s="50"/>
      <c r="P768" s="50"/>
    </row>
    <row r="769" spans="1:16" ht="11.25" customHeight="1" x14ac:dyDescent="0.2">
      <c r="A769" s="92"/>
      <c r="B769" s="93"/>
      <c r="C769" s="61"/>
      <c r="D769" s="94"/>
      <c r="E769" s="50"/>
      <c r="F769" s="50"/>
      <c r="G769" s="50"/>
      <c r="H769" s="50"/>
      <c r="I769" s="50"/>
      <c r="J769" s="50"/>
      <c r="K769" s="50"/>
      <c r="L769" s="50"/>
      <c r="M769" s="50"/>
      <c r="N769" s="50"/>
      <c r="O769" s="50"/>
      <c r="P769" s="50"/>
    </row>
    <row r="770" spans="1:16" ht="11.25" customHeight="1" x14ac:dyDescent="0.2">
      <c r="A770" s="92"/>
      <c r="B770" s="93"/>
      <c r="C770" s="61"/>
      <c r="D770" s="94"/>
      <c r="E770" s="50"/>
      <c r="F770" s="50"/>
      <c r="G770" s="50"/>
      <c r="H770" s="50"/>
      <c r="I770" s="50"/>
      <c r="J770" s="50"/>
      <c r="K770" s="50"/>
      <c r="L770" s="50"/>
      <c r="M770" s="50"/>
      <c r="N770" s="50"/>
      <c r="O770" s="50"/>
      <c r="P770" s="50"/>
    </row>
    <row r="771" spans="1:16" ht="11.25" customHeight="1" x14ac:dyDescent="0.2">
      <c r="A771" s="92"/>
      <c r="B771" s="93"/>
      <c r="C771" s="61"/>
      <c r="D771" s="94"/>
      <c r="E771" s="50"/>
      <c r="F771" s="50"/>
      <c r="G771" s="50"/>
      <c r="H771" s="50"/>
      <c r="I771" s="50"/>
      <c r="J771" s="50"/>
      <c r="K771" s="50"/>
      <c r="L771" s="50"/>
      <c r="M771" s="50"/>
      <c r="N771" s="50"/>
      <c r="O771" s="50"/>
      <c r="P771" s="50"/>
    </row>
    <row r="772" spans="1:16" ht="11.25" customHeight="1" x14ac:dyDescent="0.2">
      <c r="A772" s="92"/>
      <c r="B772" s="93"/>
      <c r="C772" s="61"/>
      <c r="D772" s="94"/>
      <c r="E772" s="50"/>
      <c r="F772" s="50"/>
      <c r="G772" s="50"/>
      <c r="H772" s="50"/>
      <c r="I772" s="50"/>
      <c r="J772" s="50"/>
      <c r="K772" s="50"/>
      <c r="L772" s="50"/>
      <c r="M772" s="50"/>
      <c r="N772" s="50"/>
      <c r="O772" s="50"/>
      <c r="P772" s="50"/>
    </row>
    <row r="773" spans="1:16" ht="11.25" customHeight="1" x14ac:dyDescent="0.2">
      <c r="A773" s="92"/>
      <c r="B773" s="93"/>
      <c r="C773" s="61"/>
      <c r="D773" s="94"/>
      <c r="E773" s="50"/>
      <c r="F773" s="50"/>
      <c r="G773" s="50"/>
      <c r="H773" s="50"/>
      <c r="I773" s="50"/>
      <c r="J773" s="50"/>
      <c r="K773" s="50"/>
      <c r="L773" s="50"/>
      <c r="M773" s="50"/>
      <c r="N773" s="50"/>
      <c r="O773" s="50"/>
      <c r="P773" s="50"/>
    </row>
    <row r="774" spans="1:16" ht="11.25" customHeight="1" x14ac:dyDescent="0.2">
      <c r="A774" s="92"/>
      <c r="B774" s="93"/>
      <c r="C774" s="61"/>
      <c r="D774" s="94"/>
      <c r="E774" s="50"/>
      <c r="F774" s="50"/>
      <c r="G774" s="50"/>
      <c r="H774" s="50"/>
      <c r="I774" s="50"/>
      <c r="J774" s="50"/>
      <c r="K774" s="50"/>
      <c r="L774" s="50"/>
      <c r="M774" s="50"/>
      <c r="N774" s="50"/>
      <c r="O774" s="50"/>
      <c r="P774" s="50"/>
    </row>
    <row r="775" spans="1:16" ht="11.25" customHeight="1" x14ac:dyDescent="0.2">
      <c r="A775" s="92"/>
      <c r="B775" s="93"/>
      <c r="C775" s="61"/>
      <c r="D775" s="94"/>
      <c r="E775" s="50"/>
      <c r="F775" s="50"/>
      <c r="G775" s="50"/>
      <c r="H775" s="50"/>
      <c r="I775" s="50"/>
      <c r="J775" s="50"/>
      <c r="K775" s="50"/>
      <c r="L775" s="50"/>
      <c r="M775" s="50"/>
      <c r="N775" s="50"/>
      <c r="O775" s="50"/>
      <c r="P775" s="50"/>
    </row>
    <row r="776" spans="1:16" ht="11.25" customHeight="1" x14ac:dyDescent="0.2">
      <c r="A776" s="92"/>
      <c r="B776" s="93"/>
      <c r="C776" s="61"/>
      <c r="D776" s="94"/>
      <c r="E776" s="50"/>
      <c r="F776" s="50"/>
      <c r="G776" s="50"/>
      <c r="H776" s="50"/>
      <c r="I776" s="50"/>
      <c r="J776" s="50"/>
      <c r="K776" s="50"/>
      <c r="L776" s="50"/>
      <c r="M776" s="50"/>
      <c r="N776" s="50"/>
      <c r="O776" s="50"/>
      <c r="P776" s="50"/>
    </row>
    <row r="777" spans="1:16" ht="11.25" customHeight="1" x14ac:dyDescent="0.2">
      <c r="A777" s="92"/>
      <c r="B777" s="93"/>
      <c r="C777" s="61"/>
      <c r="D777" s="94"/>
      <c r="E777" s="50"/>
      <c r="F777" s="50"/>
      <c r="G777" s="50"/>
      <c r="H777" s="50"/>
      <c r="I777" s="50"/>
      <c r="J777" s="50"/>
      <c r="K777" s="50"/>
      <c r="L777" s="50"/>
      <c r="M777" s="50"/>
      <c r="N777" s="50"/>
      <c r="O777" s="50"/>
      <c r="P777" s="50"/>
    </row>
    <row r="778" spans="1:16" ht="11.25" customHeight="1" x14ac:dyDescent="0.2">
      <c r="A778" s="92"/>
      <c r="B778" s="93"/>
      <c r="C778" s="61"/>
      <c r="D778" s="94"/>
      <c r="E778" s="50"/>
      <c r="F778" s="50"/>
      <c r="G778" s="50"/>
      <c r="H778" s="50"/>
      <c r="I778" s="50"/>
      <c r="J778" s="50"/>
      <c r="K778" s="50"/>
      <c r="L778" s="50"/>
      <c r="M778" s="50"/>
      <c r="N778" s="50"/>
      <c r="O778" s="50"/>
      <c r="P778" s="50"/>
    </row>
    <row r="779" spans="1:16" ht="11.25" customHeight="1" x14ac:dyDescent="0.2">
      <c r="A779" s="92"/>
      <c r="B779" s="93"/>
      <c r="C779" s="61"/>
      <c r="D779" s="94"/>
      <c r="E779" s="50"/>
      <c r="F779" s="50"/>
      <c r="G779" s="50"/>
      <c r="H779" s="50"/>
      <c r="I779" s="50"/>
      <c r="J779" s="50"/>
      <c r="K779" s="50"/>
      <c r="L779" s="50"/>
      <c r="M779" s="50"/>
      <c r="N779" s="50"/>
      <c r="O779" s="50"/>
      <c r="P779" s="50"/>
    </row>
    <row r="780" spans="1:16" ht="11.25" customHeight="1" x14ac:dyDescent="0.2">
      <c r="A780" s="92"/>
      <c r="B780" s="93"/>
      <c r="C780" s="61"/>
      <c r="D780" s="94"/>
      <c r="E780" s="50"/>
      <c r="F780" s="50"/>
      <c r="G780" s="50"/>
      <c r="H780" s="50"/>
      <c r="I780" s="50"/>
      <c r="J780" s="50"/>
      <c r="K780" s="50"/>
      <c r="L780" s="50"/>
      <c r="M780" s="50"/>
      <c r="N780" s="50"/>
      <c r="O780" s="50"/>
      <c r="P780" s="50"/>
    </row>
    <row r="781" spans="1:16" ht="11.25" customHeight="1" x14ac:dyDescent="0.2">
      <c r="A781" s="92"/>
      <c r="B781" s="93"/>
      <c r="C781" s="61"/>
      <c r="D781" s="94"/>
      <c r="E781" s="50"/>
      <c r="F781" s="50"/>
      <c r="G781" s="50"/>
      <c r="H781" s="50"/>
      <c r="I781" s="50"/>
      <c r="J781" s="50"/>
      <c r="K781" s="50"/>
      <c r="L781" s="50"/>
      <c r="M781" s="50"/>
      <c r="N781" s="50"/>
      <c r="O781" s="50"/>
      <c r="P781" s="50"/>
    </row>
    <row r="782" spans="1:16" ht="11.25" customHeight="1" x14ac:dyDescent="0.2">
      <c r="A782" s="92"/>
      <c r="B782" s="93"/>
      <c r="C782" s="61"/>
      <c r="D782" s="94"/>
      <c r="E782" s="50"/>
      <c r="F782" s="50"/>
      <c r="G782" s="50"/>
      <c r="H782" s="50"/>
      <c r="I782" s="50"/>
      <c r="J782" s="50"/>
      <c r="K782" s="50"/>
      <c r="L782" s="50"/>
      <c r="M782" s="50"/>
      <c r="N782" s="50"/>
      <c r="O782" s="50"/>
      <c r="P782" s="50"/>
    </row>
    <row r="783" spans="1:16" ht="11.25" customHeight="1" x14ac:dyDescent="0.2">
      <c r="A783" s="92"/>
      <c r="B783" s="93"/>
      <c r="C783" s="61"/>
      <c r="D783" s="94"/>
      <c r="E783" s="50"/>
      <c r="F783" s="50"/>
      <c r="G783" s="50"/>
      <c r="H783" s="50"/>
      <c r="I783" s="50"/>
      <c r="J783" s="50"/>
      <c r="K783" s="50"/>
      <c r="L783" s="50"/>
      <c r="M783" s="50"/>
      <c r="N783" s="50"/>
      <c r="O783" s="50"/>
      <c r="P783" s="50"/>
    </row>
    <row r="784" spans="1:16" ht="11.25" customHeight="1" x14ac:dyDescent="0.2">
      <c r="A784" s="92"/>
      <c r="B784" s="93"/>
      <c r="C784" s="61"/>
      <c r="D784" s="94"/>
      <c r="E784" s="50"/>
      <c r="F784" s="50"/>
      <c r="G784" s="50"/>
      <c r="H784" s="50"/>
      <c r="I784" s="50"/>
      <c r="J784" s="50"/>
      <c r="K784" s="50"/>
      <c r="L784" s="50"/>
      <c r="M784" s="50"/>
      <c r="N784" s="50"/>
      <c r="O784" s="50"/>
      <c r="P784" s="50"/>
    </row>
    <row r="785" spans="1:16" ht="11.25" customHeight="1" x14ac:dyDescent="0.2">
      <c r="A785" s="92"/>
      <c r="B785" s="93"/>
      <c r="C785" s="61"/>
      <c r="D785" s="94"/>
      <c r="E785" s="50"/>
      <c r="F785" s="50"/>
      <c r="G785" s="50"/>
      <c r="H785" s="50"/>
      <c r="I785" s="50"/>
      <c r="J785" s="50"/>
      <c r="K785" s="50"/>
      <c r="L785" s="50"/>
      <c r="M785" s="50"/>
      <c r="N785" s="50"/>
      <c r="O785" s="50"/>
      <c r="P785" s="50"/>
    </row>
    <row r="786" spans="1:16" ht="11.25" customHeight="1" x14ac:dyDescent="0.2">
      <c r="A786" s="92"/>
      <c r="B786" s="93"/>
      <c r="C786" s="61"/>
      <c r="D786" s="94"/>
      <c r="E786" s="50"/>
      <c r="F786" s="50"/>
      <c r="G786" s="50"/>
      <c r="H786" s="50"/>
      <c r="I786" s="50"/>
      <c r="J786" s="50"/>
      <c r="K786" s="50"/>
      <c r="L786" s="50"/>
      <c r="M786" s="50"/>
      <c r="N786" s="50"/>
      <c r="O786" s="50"/>
      <c r="P786" s="50"/>
    </row>
    <row r="787" spans="1:16" ht="11.25" customHeight="1" x14ac:dyDescent="0.2">
      <c r="A787" s="92"/>
      <c r="B787" s="93"/>
      <c r="C787" s="61"/>
      <c r="D787" s="94"/>
      <c r="E787" s="50"/>
      <c r="F787" s="50"/>
      <c r="G787" s="50"/>
      <c r="H787" s="50"/>
      <c r="I787" s="50"/>
      <c r="J787" s="50"/>
      <c r="K787" s="50"/>
      <c r="L787" s="50"/>
      <c r="M787" s="50"/>
      <c r="N787" s="50"/>
      <c r="O787" s="50"/>
      <c r="P787" s="50"/>
    </row>
    <row r="788" spans="1:16" ht="11.25" customHeight="1" x14ac:dyDescent="0.2">
      <c r="A788" s="92"/>
      <c r="B788" s="93"/>
      <c r="C788" s="61"/>
      <c r="D788" s="94"/>
      <c r="E788" s="50"/>
      <c r="F788" s="50"/>
      <c r="G788" s="50"/>
      <c r="H788" s="50"/>
      <c r="I788" s="50"/>
      <c r="J788" s="50"/>
      <c r="K788" s="50"/>
      <c r="L788" s="50"/>
      <c r="M788" s="50"/>
      <c r="N788" s="50"/>
      <c r="O788" s="50"/>
      <c r="P788" s="50"/>
    </row>
    <row r="789" spans="1:16" ht="11.25" customHeight="1" x14ac:dyDescent="0.2">
      <c r="A789" s="92"/>
      <c r="B789" s="93"/>
      <c r="C789" s="61"/>
      <c r="D789" s="94"/>
      <c r="E789" s="50"/>
      <c r="F789" s="50"/>
      <c r="G789" s="50"/>
      <c r="H789" s="50"/>
      <c r="I789" s="50"/>
      <c r="J789" s="50"/>
      <c r="K789" s="50"/>
      <c r="L789" s="50"/>
      <c r="M789" s="50"/>
      <c r="N789" s="50"/>
      <c r="O789" s="50"/>
      <c r="P789" s="50"/>
    </row>
    <row r="790" spans="1:16" ht="11.25" customHeight="1" x14ac:dyDescent="0.2">
      <c r="A790" s="92"/>
      <c r="B790" s="93"/>
      <c r="C790" s="61"/>
      <c r="D790" s="94"/>
      <c r="E790" s="50"/>
      <c r="F790" s="50"/>
      <c r="G790" s="50"/>
      <c r="H790" s="50"/>
      <c r="I790" s="50"/>
      <c r="J790" s="50"/>
      <c r="K790" s="50"/>
      <c r="L790" s="50"/>
      <c r="M790" s="50"/>
      <c r="N790" s="50"/>
      <c r="O790" s="50"/>
      <c r="P790" s="50"/>
    </row>
    <row r="791" spans="1:16" ht="11.25" customHeight="1" x14ac:dyDescent="0.2">
      <c r="A791" s="92"/>
      <c r="B791" s="93"/>
      <c r="C791" s="61"/>
      <c r="D791" s="94"/>
      <c r="E791" s="50"/>
      <c r="F791" s="50"/>
      <c r="G791" s="50"/>
      <c r="H791" s="50"/>
      <c r="I791" s="50"/>
      <c r="J791" s="50"/>
      <c r="K791" s="50"/>
      <c r="L791" s="50"/>
      <c r="M791" s="50"/>
      <c r="N791" s="50"/>
      <c r="O791" s="50"/>
      <c r="P791" s="50"/>
    </row>
    <row r="792" spans="1:16" ht="11.25" customHeight="1" x14ac:dyDescent="0.2">
      <c r="A792" s="92"/>
      <c r="B792" s="93"/>
      <c r="C792" s="61"/>
      <c r="D792" s="94"/>
      <c r="E792" s="50"/>
      <c r="F792" s="50"/>
      <c r="G792" s="50"/>
      <c r="H792" s="50"/>
      <c r="I792" s="50"/>
      <c r="J792" s="50"/>
      <c r="K792" s="50"/>
      <c r="L792" s="50"/>
      <c r="M792" s="50"/>
      <c r="N792" s="50"/>
      <c r="O792" s="50"/>
      <c r="P792" s="50"/>
    </row>
    <row r="793" spans="1:16" ht="11.25" customHeight="1" x14ac:dyDescent="0.2">
      <c r="A793" s="92"/>
      <c r="B793" s="93"/>
      <c r="C793" s="61"/>
      <c r="D793" s="94"/>
      <c r="E793" s="50"/>
      <c r="F793" s="50"/>
      <c r="G793" s="50"/>
      <c r="H793" s="50"/>
      <c r="I793" s="50"/>
      <c r="J793" s="50"/>
      <c r="K793" s="50"/>
      <c r="L793" s="50"/>
      <c r="M793" s="50"/>
      <c r="N793" s="50"/>
      <c r="O793" s="50"/>
      <c r="P793" s="50"/>
    </row>
    <row r="794" spans="1:16" ht="11.25" customHeight="1" x14ac:dyDescent="0.2">
      <c r="A794" s="92"/>
      <c r="B794" s="93"/>
      <c r="C794" s="61"/>
      <c r="D794" s="94"/>
      <c r="E794" s="50"/>
      <c r="F794" s="50"/>
      <c r="G794" s="50"/>
      <c r="H794" s="50"/>
      <c r="I794" s="50"/>
      <c r="J794" s="50"/>
      <c r="K794" s="50"/>
      <c r="L794" s="50"/>
      <c r="M794" s="50"/>
      <c r="N794" s="50"/>
      <c r="O794" s="50"/>
      <c r="P794" s="50"/>
    </row>
    <row r="795" spans="1:16" ht="11.25" customHeight="1" x14ac:dyDescent="0.2">
      <c r="A795" s="92"/>
      <c r="B795" s="93"/>
      <c r="C795" s="61"/>
      <c r="D795" s="94"/>
      <c r="E795" s="50"/>
      <c r="F795" s="50"/>
      <c r="G795" s="50"/>
      <c r="H795" s="50"/>
      <c r="I795" s="50"/>
      <c r="J795" s="50"/>
      <c r="K795" s="50"/>
      <c r="L795" s="50"/>
      <c r="M795" s="50"/>
      <c r="N795" s="50"/>
      <c r="O795" s="50"/>
      <c r="P795" s="50"/>
    </row>
    <row r="796" spans="1:16" ht="11.25" customHeight="1" x14ac:dyDescent="0.2">
      <c r="A796" s="92"/>
      <c r="B796" s="93"/>
      <c r="C796" s="61"/>
      <c r="D796" s="94"/>
      <c r="E796" s="50"/>
      <c r="F796" s="50"/>
      <c r="G796" s="50"/>
      <c r="H796" s="50"/>
      <c r="I796" s="50"/>
      <c r="J796" s="50"/>
      <c r="K796" s="50"/>
      <c r="L796" s="50"/>
      <c r="M796" s="50"/>
      <c r="N796" s="50"/>
      <c r="O796" s="50"/>
      <c r="P796" s="50"/>
    </row>
    <row r="797" spans="1:16" ht="11.25" customHeight="1" x14ac:dyDescent="0.2">
      <c r="A797" s="92"/>
      <c r="B797" s="93"/>
      <c r="C797" s="61"/>
      <c r="D797" s="94"/>
      <c r="E797" s="50"/>
      <c r="F797" s="50"/>
      <c r="G797" s="50"/>
      <c r="H797" s="50"/>
      <c r="I797" s="50"/>
      <c r="J797" s="50"/>
      <c r="K797" s="50"/>
      <c r="L797" s="50"/>
      <c r="M797" s="50"/>
      <c r="N797" s="50"/>
      <c r="O797" s="50"/>
      <c r="P797" s="50"/>
    </row>
    <row r="798" spans="1:16" ht="11.25" customHeight="1" x14ac:dyDescent="0.2">
      <c r="A798" s="92"/>
      <c r="B798" s="93"/>
      <c r="C798" s="61"/>
      <c r="D798" s="94"/>
      <c r="E798" s="50"/>
      <c r="F798" s="50"/>
      <c r="G798" s="50"/>
      <c r="H798" s="50"/>
      <c r="I798" s="50"/>
      <c r="J798" s="50"/>
      <c r="K798" s="50"/>
      <c r="L798" s="50"/>
      <c r="M798" s="50"/>
      <c r="N798" s="50"/>
      <c r="O798" s="50"/>
      <c r="P798" s="50"/>
    </row>
    <row r="799" spans="1:16" ht="11.25" customHeight="1" x14ac:dyDescent="0.2">
      <c r="A799" s="92"/>
      <c r="B799" s="93"/>
      <c r="C799" s="61"/>
      <c r="D799" s="94"/>
      <c r="E799" s="50"/>
      <c r="F799" s="50"/>
      <c r="G799" s="50"/>
      <c r="H799" s="50"/>
      <c r="I799" s="50"/>
      <c r="J799" s="50"/>
      <c r="K799" s="50"/>
      <c r="L799" s="50"/>
      <c r="M799" s="50"/>
      <c r="N799" s="50"/>
      <c r="O799" s="50"/>
      <c r="P799" s="50"/>
    </row>
    <row r="800" spans="1:16" ht="11.25" customHeight="1" x14ac:dyDescent="0.2">
      <c r="A800" s="92"/>
      <c r="B800" s="93"/>
      <c r="C800" s="61"/>
      <c r="D800" s="94"/>
      <c r="E800" s="50"/>
      <c r="F800" s="50"/>
      <c r="G800" s="50"/>
      <c r="H800" s="50"/>
      <c r="I800" s="50"/>
      <c r="J800" s="50"/>
      <c r="K800" s="50"/>
      <c r="L800" s="50"/>
      <c r="M800" s="50"/>
      <c r="N800" s="50"/>
      <c r="O800" s="50"/>
      <c r="P800" s="50"/>
    </row>
    <row r="801" spans="1:16" ht="11.25" customHeight="1" x14ac:dyDescent="0.2">
      <c r="A801" s="92"/>
      <c r="B801" s="93"/>
      <c r="C801" s="61"/>
      <c r="D801" s="94"/>
      <c r="E801" s="50"/>
      <c r="F801" s="50"/>
      <c r="G801" s="50"/>
      <c r="H801" s="50"/>
      <c r="I801" s="50"/>
      <c r="J801" s="50"/>
      <c r="K801" s="50"/>
      <c r="L801" s="50"/>
      <c r="M801" s="50"/>
      <c r="N801" s="50"/>
      <c r="O801" s="50"/>
      <c r="P801" s="50"/>
    </row>
    <row r="802" spans="1:16" ht="11.25" customHeight="1" x14ac:dyDescent="0.2">
      <c r="A802" s="92"/>
      <c r="B802" s="93"/>
      <c r="C802" s="61"/>
      <c r="D802" s="94"/>
      <c r="E802" s="50"/>
      <c r="F802" s="50"/>
      <c r="G802" s="50"/>
      <c r="H802" s="50"/>
      <c r="I802" s="50"/>
      <c r="J802" s="50"/>
      <c r="K802" s="50"/>
      <c r="L802" s="50"/>
      <c r="M802" s="50"/>
      <c r="N802" s="50"/>
      <c r="O802" s="50"/>
      <c r="P802" s="50"/>
    </row>
    <row r="803" spans="1:16" ht="11.25" customHeight="1" x14ac:dyDescent="0.2">
      <c r="A803" s="92"/>
      <c r="B803" s="93"/>
      <c r="C803" s="61"/>
      <c r="D803" s="94"/>
      <c r="E803" s="50"/>
      <c r="F803" s="50"/>
      <c r="G803" s="50"/>
      <c r="H803" s="50"/>
      <c r="I803" s="50"/>
      <c r="J803" s="50"/>
      <c r="K803" s="50"/>
      <c r="L803" s="50"/>
      <c r="M803" s="50"/>
      <c r="N803" s="50"/>
      <c r="O803" s="50"/>
      <c r="P803" s="50"/>
    </row>
    <row r="804" spans="1:16" ht="11.25" customHeight="1" x14ac:dyDescent="0.2">
      <c r="A804" s="92"/>
      <c r="B804" s="93"/>
      <c r="C804" s="61"/>
      <c r="D804" s="94"/>
      <c r="E804" s="50"/>
      <c r="F804" s="50"/>
      <c r="G804" s="50"/>
      <c r="H804" s="50"/>
      <c r="I804" s="50"/>
      <c r="J804" s="50"/>
      <c r="K804" s="50"/>
      <c r="L804" s="50"/>
      <c r="M804" s="50"/>
      <c r="N804" s="50"/>
      <c r="O804" s="50"/>
      <c r="P804" s="50"/>
    </row>
    <row r="805" spans="1:16" ht="11.25" customHeight="1" x14ac:dyDescent="0.2">
      <c r="A805" s="92"/>
      <c r="B805" s="93"/>
      <c r="C805" s="61"/>
      <c r="D805" s="94"/>
      <c r="E805" s="50"/>
      <c r="F805" s="50"/>
      <c r="G805" s="50"/>
      <c r="H805" s="50"/>
      <c r="I805" s="50"/>
      <c r="J805" s="50"/>
      <c r="K805" s="50"/>
      <c r="L805" s="50"/>
      <c r="M805" s="50"/>
      <c r="N805" s="50"/>
      <c r="O805" s="50"/>
      <c r="P805" s="50"/>
    </row>
    <row r="806" spans="1:16" ht="11.25" customHeight="1" x14ac:dyDescent="0.2">
      <c r="A806" s="92"/>
      <c r="B806" s="93"/>
      <c r="C806" s="61"/>
      <c r="D806" s="94"/>
      <c r="E806" s="50"/>
      <c r="F806" s="50"/>
      <c r="G806" s="50"/>
      <c r="H806" s="50"/>
      <c r="I806" s="50"/>
      <c r="J806" s="50"/>
      <c r="K806" s="50"/>
      <c r="L806" s="50"/>
      <c r="M806" s="50"/>
      <c r="N806" s="50"/>
      <c r="O806" s="50"/>
      <c r="P806" s="50"/>
    </row>
    <row r="807" spans="1:16" ht="11.25" customHeight="1" x14ac:dyDescent="0.2">
      <c r="A807" s="92"/>
      <c r="B807" s="93"/>
      <c r="C807" s="61"/>
      <c r="D807" s="94"/>
      <c r="E807" s="50"/>
      <c r="F807" s="50"/>
      <c r="G807" s="50"/>
      <c r="H807" s="50"/>
      <c r="I807" s="50"/>
      <c r="J807" s="50"/>
      <c r="K807" s="50"/>
      <c r="L807" s="50"/>
      <c r="M807" s="50"/>
      <c r="N807" s="50"/>
      <c r="O807" s="50"/>
      <c r="P807" s="50"/>
    </row>
    <row r="808" spans="1:16" ht="11.25" customHeight="1" x14ac:dyDescent="0.2">
      <c r="A808" s="92"/>
      <c r="B808" s="93"/>
      <c r="C808" s="61"/>
      <c r="D808" s="94"/>
      <c r="E808" s="50"/>
      <c r="F808" s="50"/>
      <c r="G808" s="50"/>
      <c r="H808" s="50"/>
      <c r="I808" s="50"/>
      <c r="J808" s="50"/>
      <c r="K808" s="50"/>
      <c r="L808" s="50"/>
      <c r="M808" s="50"/>
      <c r="N808" s="50"/>
      <c r="O808" s="50"/>
      <c r="P808" s="50"/>
    </row>
    <row r="809" spans="1:16" ht="11.25" customHeight="1" x14ac:dyDescent="0.2">
      <c r="A809" s="92"/>
      <c r="B809" s="93"/>
      <c r="C809" s="61"/>
      <c r="D809" s="94"/>
      <c r="E809" s="50"/>
      <c r="F809" s="50"/>
      <c r="G809" s="50"/>
      <c r="H809" s="50"/>
      <c r="I809" s="50"/>
      <c r="J809" s="50"/>
      <c r="K809" s="50"/>
      <c r="L809" s="50"/>
      <c r="M809" s="50"/>
      <c r="N809" s="50"/>
      <c r="O809" s="50"/>
      <c r="P809" s="50"/>
    </row>
    <row r="810" spans="1:16" ht="11.25" customHeight="1" x14ac:dyDescent="0.2">
      <c r="A810" s="92"/>
      <c r="B810" s="93"/>
      <c r="C810" s="61"/>
      <c r="D810" s="94"/>
      <c r="E810" s="50"/>
      <c r="F810" s="50"/>
      <c r="G810" s="50"/>
      <c r="H810" s="50"/>
      <c r="I810" s="50"/>
      <c r="J810" s="50"/>
      <c r="K810" s="50"/>
      <c r="L810" s="50"/>
      <c r="M810" s="50"/>
      <c r="N810" s="50"/>
      <c r="O810" s="50"/>
      <c r="P810" s="50"/>
    </row>
    <row r="811" spans="1:16" ht="11.25" customHeight="1" x14ac:dyDescent="0.2">
      <c r="A811" s="92"/>
      <c r="B811" s="93"/>
      <c r="C811" s="61"/>
      <c r="D811" s="94"/>
      <c r="E811" s="50"/>
      <c r="F811" s="50"/>
      <c r="G811" s="50"/>
      <c r="H811" s="50"/>
      <c r="I811" s="50"/>
      <c r="J811" s="50"/>
      <c r="K811" s="50"/>
      <c r="L811" s="50"/>
      <c r="M811" s="50"/>
      <c r="N811" s="50"/>
      <c r="O811" s="50"/>
      <c r="P811" s="50"/>
    </row>
    <row r="812" spans="1:16" ht="11.25" customHeight="1" x14ac:dyDescent="0.2">
      <c r="A812" s="92"/>
      <c r="B812" s="93"/>
      <c r="C812" s="61"/>
      <c r="D812" s="94"/>
      <c r="E812" s="50"/>
      <c r="F812" s="50"/>
      <c r="G812" s="50"/>
      <c r="H812" s="50"/>
      <c r="I812" s="50"/>
      <c r="J812" s="50"/>
      <c r="K812" s="50"/>
      <c r="L812" s="50"/>
      <c r="M812" s="50"/>
      <c r="N812" s="50"/>
      <c r="O812" s="50"/>
      <c r="P812" s="50"/>
    </row>
    <row r="813" spans="1:16" ht="11.25" customHeight="1" x14ac:dyDescent="0.2">
      <c r="A813" s="92"/>
      <c r="B813" s="93"/>
      <c r="C813" s="61"/>
      <c r="D813" s="94"/>
      <c r="E813" s="50"/>
      <c r="F813" s="50"/>
      <c r="G813" s="50"/>
      <c r="H813" s="50"/>
      <c r="I813" s="50"/>
      <c r="J813" s="50"/>
      <c r="K813" s="50"/>
      <c r="L813" s="50"/>
      <c r="M813" s="50"/>
      <c r="N813" s="50"/>
      <c r="O813" s="50"/>
      <c r="P813" s="50"/>
    </row>
    <row r="814" spans="1:16" ht="11.25" customHeight="1" x14ac:dyDescent="0.2">
      <c r="A814" s="92"/>
      <c r="B814" s="93"/>
      <c r="C814" s="61"/>
      <c r="D814" s="94"/>
      <c r="E814" s="50"/>
      <c r="F814" s="50"/>
      <c r="G814" s="50"/>
      <c r="H814" s="50"/>
      <c r="I814" s="50"/>
      <c r="J814" s="50"/>
      <c r="K814" s="50"/>
      <c r="L814" s="50"/>
      <c r="M814" s="50"/>
      <c r="N814" s="50"/>
      <c r="O814" s="50"/>
      <c r="P814" s="50"/>
    </row>
    <row r="815" spans="1:16" ht="11.25" customHeight="1" x14ac:dyDescent="0.2">
      <c r="A815" s="92"/>
      <c r="B815" s="93"/>
      <c r="C815" s="61"/>
      <c r="D815" s="94"/>
      <c r="E815" s="50"/>
      <c r="F815" s="50"/>
      <c r="G815" s="50"/>
      <c r="H815" s="50"/>
      <c r="I815" s="50"/>
      <c r="J815" s="50"/>
      <c r="K815" s="50"/>
      <c r="L815" s="50"/>
      <c r="M815" s="50"/>
      <c r="N815" s="50"/>
      <c r="O815" s="50"/>
      <c r="P815" s="50"/>
    </row>
    <row r="816" spans="1:16" ht="11.25" customHeight="1" x14ac:dyDescent="0.2">
      <c r="A816" s="92"/>
      <c r="B816" s="93"/>
      <c r="C816" s="61"/>
      <c r="D816" s="94"/>
      <c r="E816" s="50"/>
      <c r="F816" s="50"/>
      <c r="G816" s="50"/>
      <c r="H816" s="50"/>
      <c r="I816" s="50"/>
      <c r="J816" s="50"/>
      <c r="K816" s="50"/>
      <c r="L816" s="50"/>
      <c r="M816" s="50"/>
      <c r="N816" s="50"/>
      <c r="O816" s="50"/>
      <c r="P816" s="50"/>
    </row>
    <row r="817" spans="1:16" ht="11.25" customHeight="1" x14ac:dyDescent="0.2">
      <c r="A817" s="92"/>
      <c r="B817" s="93"/>
      <c r="C817" s="61"/>
      <c r="D817" s="94"/>
      <c r="E817" s="50"/>
      <c r="F817" s="50"/>
      <c r="G817" s="50"/>
      <c r="H817" s="50"/>
      <c r="I817" s="50"/>
      <c r="J817" s="50"/>
      <c r="K817" s="50"/>
      <c r="L817" s="50"/>
      <c r="M817" s="50"/>
      <c r="N817" s="50"/>
      <c r="O817" s="50"/>
      <c r="P817" s="50"/>
    </row>
    <row r="818" spans="1:16" ht="11.25" customHeight="1" x14ac:dyDescent="0.2">
      <c r="A818" s="92"/>
      <c r="B818" s="93"/>
      <c r="C818" s="61"/>
      <c r="D818" s="94"/>
      <c r="E818" s="50"/>
      <c r="F818" s="50"/>
      <c r="G818" s="50"/>
      <c r="H818" s="50"/>
      <c r="I818" s="50"/>
      <c r="J818" s="50"/>
      <c r="K818" s="50"/>
      <c r="L818" s="50"/>
      <c r="M818" s="50"/>
      <c r="N818" s="50"/>
      <c r="O818" s="50"/>
      <c r="P818" s="50"/>
    </row>
    <row r="819" spans="1:16" ht="11.25" customHeight="1" x14ac:dyDescent="0.2">
      <c r="A819" s="92"/>
      <c r="B819" s="93"/>
      <c r="C819" s="61"/>
      <c r="D819" s="94"/>
      <c r="E819" s="50"/>
      <c r="F819" s="50"/>
      <c r="G819" s="50"/>
      <c r="H819" s="50"/>
      <c r="I819" s="50"/>
      <c r="J819" s="50"/>
      <c r="K819" s="50"/>
      <c r="L819" s="50"/>
      <c r="M819" s="50"/>
      <c r="N819" s="50"/>
      <c r="O819" s="50"/>
      <c r="P819" s="50"/>
    </row>
    <row r="820" spans="1:16" ht="11.25" customHeight="1" x14ac:dyDescent="0.2">
      <c r="A820" s="92"/>
      <c r="B820" s="93"/>
      <c r="C820" s="61"/>
      <c r="D820" s="94"/>
      <c r="E820" s="50"/>
      <c r="F820" s="50"/>
      <c r="G820" s="50"/>
      <c r="H820" s="50"/>
      <c r="I820" s="50"/>
      <c r="J820" s="50"/>
      <c r="K820" s="50"/>
      <c r="L820" s="50"/>
      <c r="M820" s="50"/>
      <c r="N820" s="50"/>
      <c r="O820" s="50"/>
      <c r="P820" s="50"/>
    </row>
    <row r="821" spans="1:16" ht="11.25" customHeight="1" x14ac:dyDescent="0.2">
      <c r="A821" s="92"/>
      <c r="B821" s="93"/>
      <c r="C821" s="61"/>
      <c r="D821" s="94"/>
      <c r="E821" s="50"/>
      <c r="F821" s="50"/>
      <c r="G821" s="50"/>
      <c r="H821" s="50"/>
      <c r="I821" s="50"/>
      <c r="J821" s="50"/>
      <c r="K821" s="50"/>
      <c r="L821" s="50"/>
      <c r="M821" s="50"/>
      <c r="N821" s="50"/>
      <c r="O821" s="50"/>
      <c r="P821" s="50"/>
    </row>
    <row r="822" spans="1:16" ht="11.25" customHeight="1" x14ac:dyDescent="0.2">
      <c r="A822" s="92"/>
      <c r="B822" s="93"/>
      <c r="C822" s="61"/>
      <c r="D822" s="94"/>
      <c r="E822" s="50"/>
      <c r="F822" s="50"/>
      <c r="G822" s="50"/>
      <c r="H822" s="50"/>
      <c r="I822" s="50"/>
      <c r="J822" s="50"/>
      <c r="K822" s="50"/>
      <c r="L822" s="50"/>
      <c r="M822" s="50"/>
      <c r="N822" s="50"/>
      <c r="O822" s="50"/>
      <c r="P822" s="50"/>
    </row>
    <row r="823" spans="1:16" ht="11.25" customHeight="1" x14ac:dyDescent="0.2">
      <c r="A823" s="92"/>
      <c r="B823" s="93"/>
      <c r="C823" s="61"/>
      <c r="D823" s="94"/>
      <c r="E823" s="50"/>
      <c r="F823" s="50"/>
      <c r="G823" s="50"/>
      <c r="H823" s="50"/>
      <c r="I823" s="50"/>
      <c r="J823" s="50"/>
      <c r="K823" s="50"/>
      <c r="L823" s="50"/>
      <c r="M823" s="50"/>
      <c r="N823" s="50"/>
      <c r="O823" s="50"/>
      <c r="P823" s="50"/>
    </row>
    <row r="824" spans="1:16" ht="11.25" customHeight="1" x14ac:dyDescent="0.2">
      <c r="A824" s="92"/>
      <c r="B824" s="93"/>
      <c r="C824" s="61"/>
      <c r="D824" s="94"/>
      <c r="E824" s="50"/>
      <c r="F824" s="50"/>
      <c r="G824" s="50"/>
      <c r="H824" s="50"/>
      <c r="I824" s="50"/>
      <c r="J824" s="50"/>
      <c r="K824" s="50"/>
      <c r="L824" s="50"/>
      <c r="M824" s="50"/>
      <c r="N824" s="50"/>
      <c r="O824" s="50"/>
      <c r="P824" s="50"/>
    </row>
    <row r="825" spans="1:16" ht="11.25" customHeight="1" x14ac:dyDescent="0.2">
      <c r="A825" s="92"/>
      <c r="B825" s="93"/>
      <c r="C825" s="61"/>
      <c r="D825" s="94"/>
      <c r="E825" s="50"/>
      <c r="F825" s="50"/>
      <c r="G825" s="50"/>
      <c r="H825" s="50"/>
      <c r="I825" s="50"/>
      <c r="J825" s="50"/>
      <c r="K825" s="50"/>
      <c r="L825" s="50"/>
      <c r="M825" s="50"/>
      <c r="N825" s="50"/>
      <c r="O825" s="50"/>
      <c r="P825" s="50"/>
    </row>
    <row r="826" spans="1:16" ht="11.25" customHeight="1" x14ac:dyDescent="0.2">
      <c r="A826" s="92"/>
      <c r="B826" s="93"/>
      <c r="C826" s="61"/>
      <c r="D826" s="94"/>
      <c r="E826" s="50"/>
      <c r="F826" s="50"/>
      <c r="G826" s="50"/>
      <c r="H826" s="50"/>
      <c r="I826" s="50"/>
      <c r="J826" s="50"/>
      <c r="K826" s="50"/>
      <c r="L826" s="50"/>
      <c r="M826" s="50"/>
      <c r="N826" s="50"/>
      <c r="O826" s="50"/>
      <c r="P826" s="50"/>
    </row>
    <row r="827" spans="1:16" ht="11.25" customHeight="1" x14ac:dyDescent="0.2">
      <c r="A827" s="92"/>
      <c r="B827" s="93"/>
      <c r="C827" s="61"/>
      <c r="D827" s="94"/>
      <c r="E827" s="50"/>
      <c r="F827" s="50"/>
      <c r="G827" s="50"/>
      <c r="H827" s="50"/>
      <c r="I827" s="50"/>
      <c r="J827" s="50"/>
      <c r="K827" s="50"/>
      <c r="L827" s="50"/>
      <c r="M827" s="50"/>
      <c r="N827" s="50"/>
      <c r="O827" s="50"/>
      <c r="P827" s="50"/>
    </row>
    <row r="828" spans="1:16" ht="11.25" customHeight="1" x14ac:dyDescent="0.2">
      <c r="A828" s="92"/>
      <c r="B828" s="93"/>
      <c r="C828" s="61"/>
      <c r="D828" s="94"/>
      <c r="E828" s="50"/>
      <c r="F828" s="50"/>
      <c r="G828" s="50"/>
      <c r="H828" s="50"/>
      <c r="I828" s="50"/>
      <c r="J828" s="50"/>
      <c r="K828" s="50"/>
      <c r="L828" s="50"/>
      <c r="M828" s="50"/>
      <c r="N828" s="50"/>
      <c r="O828" s="50"/>
      <c r="P828" s="50"/>
    </row>
    <row r="829" spans="1:16" ht="11.25" customHeight="1" x14ac:dyDescent="0.2">
      <c r="A829" s="92"/>
      <c r="B829" s="93"/>
      <c r="C829" s="61"/>
      <c r="D829" s="94"/>
      <c r="E829" s="50"/>
      <c r="F829" s="50"/>
      <c r="G829" s="50"/>
      <c r="H829" s="50"/>
      <c r="I829" s="50"/>
      <c r="J829" s="50"/>
      <c r="K829" s="50"/>
      <c r="L829" s="50"/>
      <c r="M829" s="50"/>
      <c r="N829" s="50"/>
      <c r="O829" s="50"/>
      <c r="P829" s="50"/>
    </row>
    <row r="830" spans="1:16" ht="11.25" customHeight="1" x14ac:dyDescent="0.2">
      <c r="A830" s="92"/>
      <c r="B830" s="93"/>
      <c r="C830" s="61"/>
      <c r="D830" s="94"/>
      <c r="E830" s="50"/>
      <c r="F830" s="50"/>
      <c r="G830" s="50"/>
      <c r="H830" s="50"/>
      <c r="I830" s="50"/>
      <c r="J830" s="50"/>
      <c r="K830" s="50"/>
      <c r="L830" s="50"/>
      <c r="M830" s="50"/>
      <c r="N830" s="50"/>
      <c r="O830" s="50"/>
      <c r="P830" s="50"/>
    </row>
    <row r="831" spans="1:16" ht="11.25" customHeight="1" x14ac:dyDescent="0.2">
      <c r="A831" s="92"/>
      <c r="B831" s="93"/>
      <c r="C831" s="61"/>
      <c r="D831" s="94"/>
      <c r="E831" s="50"/>
      <c r="F831" s="50"/>
      <c r="G831" s="50"/>
      <c r="H831" s="50"/>
      <c r="I831" s="50"/>
      <c r="J831" s="50"/>
      <c r="K831" s="50"/>
      <c r="L831" s="50"/>
      <c r="M831" s="50"/>
      <c r="N831" s="50"/>
      <c r="O831" s="50"/>
      <c r="P831" s="50"/>
    </row>
    <row r="832" spans="1:16" ht="11.25" customHeight="1" x14ac:dyDescent="0.2">
      <c r="A832" s="92"/>
      <c r="B832" s="93"/>
      <c r="C832" s="61"/>
      <c r="D832" s="94"/>
      <c r="E832" s="50"/>
      <c r="F832" s="50"/>
      <c r="G832" s="50"/>
      <c r="H832" s="50"/>
      <c r="I832" s="50"/>
      <c r="J832" s="50"/>
      <c r="K832" s="50"/>
      <c r="L832" s="50"/>
      <c r="M832" s="50"/>
      <c r="N832" s="50"/>
      <c r="O832" s="50"/>
      <c r="P832" s="50"/>
    </row>
    <row r="833" spans="1:16" ht="11.25" customHeight="1" x14ac:dyDescent="0.2">
      <c r="A833" s="92"/>
      <c r="B833" s="93"/>
      <c r="C833" s="61"/>
      <c r="D833" s="94"/>
      <c r="E833" s="50"/>
      <c r="F833" s="50"/>
      <c r="G833" s="50"/>
      <c r="H833" s="50"/>
      <c r="I833" s="50"/>
      <c r="J833" s="50"/>
      <c r="K833" s="50"/>
      <c r="L833" s="50"/>
      <c r="M833" s="50"/>
      <c r="N833" s="50"/>
      <c r="O833" s="50"/>
      <c r="P833" s="50"/>
    </row>
    <row r="834" spans="1:16" ht="11.25" customHeight="1" x14ac:dyDescent="0.2">
      <c r="A834" s="92"/>
      <c r="B834" s="93"/>
      <c r="C834" s="61"/>
      <c r="D834" s="94"/>
      <c r="E834" s="50"/>
      <c r="F834" s="50"/>
      <c r="G834" s="50"/>
      <c r="H834" s="50"/>
      <c r="I834" s="50"/>
      <c r="J834" s="50"/>
      <c r="K834" s="50"/>
      <c r="L834" s="50"/>
      <c r="M834" s="50"/>
      <c r="N834" s="50"/>
      <c r="O834" s="50"/>
      <c r="P834" s="50"/>
    </row>
    <row r="835" spans="1:16" ht="11.25" customHeight="1" x14ac:dyDescent="0.2">
      <c r="A835" s="92"/>
      <c r="B835" s="93"/>
      <c r="C835" s="61"/>
      <c r="D835" s="94"/>
      <c r="E835" s="50"/>
      <c r="F835" s="50"/>
      <c r="G835" s="50"/>
      <c r="H835" s="50"/>
      <c r="I835" s="50"/>
      <c r="J835" s="50"/>
      <c r="K835" s="50"/>
      <c r="L835" s="50"/>
      <c r="M835" s="50"/>
      <c r="N835" s="50"/>
      <c r="O835" s="50"/>
      <c r="P835" s="50"/>
    </row>
    <row r="836" spans="1:16" ht="11.25" customHeight="1" x14ac:dyDescent="0.2">
      <c r="A836" s="92"/>
      <c r="B836" s="93"/>
      <c r="C836" s="61"/>
      <c r="D836" s="94"/>
      <c r="E836" s="50"/>
      <c r="F836" s="50"/>
      <c r="G836" s="50"/>
      <c r="H836" s="50"/>
      <c r="I836" s="50"/>
      <c r="J836" s="50"/>
      <c r="K836" s="50"/>
      <c r="L836" s="50"/>
      <c r="M836" s="50"/>
      <c r="N836" s="50"/>
      <c r="O836" s="50"/>
      <c r="P836" s="50"/>
    </row>
    <row r="837" spans="1:16" ht="11.25" customHeight="1" x14ac:dyDescent="0.2">
      <c r="A837" s="92"/>
      <c r="B837" s="93"/>
      <c r="C837" s="61"/>
      <c r="D837" s="94"/>
      <c r="E837" s="50"/>
      <c r="F837" s="50"/>
      <c r="G837" s="50"/>
      <c r="H837" s="50"/>
      <c r="I837" s="50"/>
      <c r="J837" s="50"/>
      <c r="K837" s="50"/>
      <c r="L837" s="50"/>
      <c r="M837" s="50"/>
      <c r="N837" s="50"/>
      <c r="O837" s="50"/>
      <c r="P837" s="50"/>
    </row>
    <row r="838" spans="1:16" ht="11.25" customHeight="1" x14ac:dyDescent="0.2">
      <c r="A838" s="92"/>
      <c r="B838" s="93"/>
      <c r="C838" s="61"/>
      <c r="D838" s="94"/>
      <c r="E838" s="50"/>
      <c r="F838" s="50"/>
      <c r="G838" s="50"/>
      <c r="H838" s="50"/>
      <c r="I838" s="50"/>
      <c r="J838" s="50"/>
      <c r="K838" s="50"/>
      <c r="L838" s="50"/>
      <c r="M838" s="50"/>
      <c r="N838" s="50"/>
      <c r="O838" s="50"/>
      <c r="P838" s="50"/>
    </row>
    <row r="839" spans="1:16" ht="11.25" customHeight="1" x14ac:dyDescent="0.2">
      <c r="A839" s="92"/>
      <c r="B839" s="93"/>
      <c r="C839" s="61"/>
      <c r="D839" s="94"/>
      <c r="E839" s="50"/>
      <c r="F839" s="50"/>
      <c r="G839" s="50"/>
      <c r="H839" s="50"/>
      <c r="I839" s="50"/>
      <c r="J839" s="50"/>
      <c r="K839" s="50"/>
      <c r="L839" s="50"/>
      <c r="M839" s="50"/>
      <c r="N839" s="50"/>
      <c r="O839" s="50"/>
      <c r="P839" s="50"/>
    </row>
    <row r="840" spans="1:16" ht="11.25" customHeight="1" x14ac:dyDescent="0.2">
      <c r="A840" s="92"/>
      <c r="B840" s="93"/>
      <c r="C840" s="61"/>
      <c r="D840" s="94"/>
      <c r="E840" s="50"/>
      <c r="F840" s="50"/>
      <c r="G840" s="50"/>
      <c r="H840" s="50"/>
      <c r="I840" s="50"/>
      <c r="J840" s="50"/>
      <c r="K840" s="50"/>
      <c r="L840" s="50"/>
      <c r="M840" s="50"/>
      <c r="N840" s="50"/>
      <c r="O840" s="50"/>
      <c r="P840" s="50"/>
    </row>
    <row r="841" spans="1:16" ht="11.25" customHeight="1" x14ac:dyDescent="0.2">
      <c r="A841" s="92"/>
      <c r="B841" s="93"/>
      <c r="C841" s="61"/>
      <c r="D841" s="94"/>
      <c r="E841" s="50"/>
      <c r="F841" s="50"/>
      <c r="G841" s="50"/>
      <c r="H841" s="50"/>
      <c r="I841" s="50"/>
      <c r="J841" s="50"/>
      <c r="K841" s="50"/>
      <c r="L841" s="50"/>
      <c r="M841" s="50"/>
      <c r="N841" s="50"/>
      <c r="O841" s="50"/>
      <c r="P841" s="50"/>
    </row>
    <row r="842" spans="1:16" ht="11.25" customHeight="1" x14ac:dyDescent="0.2">
      <c r="A842" s="92"/>
      <c r="B842" s="93"/>
      <c r="C842" s="61"/>
      <c r="D842" s="94"/>
      <c r="E842" s="50"/>
      <c r="F842" s="50"/>
      <c r="G842" s="50"/>
      <c r="H842" s="50"/>
      <c r="I842" s="50"/>
      <c r="J842" s="50"/>
      <c r="K842" s="50"/>
      <c r="L842" s="50"/>
      <c r="M842" s="50"/>
      <c r="N842" s="50"/>
      <c r="O842" s="50"/>
      <c r="P842" s="50"/>
    </row>
    <row r="843" spans="1:16" ht="11.25" customHeight="1" x14ac:dyDescent="0.2">
      <c r="A843" s="92"/>
      <c r="B843" s="93"/>
      <c r="C843" s="61"/>
      <c r="D843" s="94"/>
      <c r="E843" s="50"/>
      <c r="F843" s="50"/>
      <c r="G843" s="50"/>
      <c r="H843" s="50"/>
      <c r="I843" s="50"/>
      <c r="J843" s="50"/>
      <c r="K843" s="50"/>
      <c r="L843" s="50"/>
      <c r="M843" s="50"/>
      <c r="N843" s="50"/>
      <c r="O843" s="50"/>
      <c r="P843" s="50"/>
    </row>
    <row r="844" spans="1:16" ht="11.25" customHeight="1" x14ac:dyDescent="0.2">
      <c r="A844" s="92"/>
      <c r="B844" s="93"/>
      <c r="C844" s="61"/>
      <c r="D844" s="94"/>
      <c r="E844" s="50"/>
      <c r="F844" s="50"/>
      <c r="G844" s="50"/>
      <c r="H844" s="50"/>
      <c r="I844" s="50"/>
      <c r="J844" s="50"/>
      <c r="K844" s="50"/>
      <c r="L844" s="50"/>
      <c r="M844" s="50"/>
      <c r="N844" s="50"/>
      <c r="O844" s="50"/>
      <c r="P844" s="50"/>
    </row>
    <row r="845" spans="1:16" ht="11.25" customHeight="1" x14ac:dyDescent="0.2">
      <c r="A845" s="92"/>
      <c r="B845" s="93"/>
      <c r="C845" s="61"/>
      <c r="D845" s="94"/>
      <c r="E845" s="50"/>
      <c r="F845" s="50"/>
      <c r="G845" s="50"/>
      <c r="H845" s="50"/>
      <c r="I845" s="50"/>
      <c r="J845" s="50"/>
      <c r="K845" s="50"/>
      <c r="L845" s="50"/>
      <c r="M845" s="50"/>
      <c r="N845" s="50"/>
      <c r="O845" s="50"/>
      <c r="P845" s="50"/>
    </row>
    <row r="846" spans="1:16" ht="11.25" customHeight="1" x14ac:dyDescent="0.2">
      <c r="A846" s="92"/>
      <c r="B846" s="93"/>
      <c r="C846" s="61"/>
      <c r="D846" s="94"/>
      <c r="E846" s="50"/>
      <c r="F846" s="50"/>
      <c r="G846" s="50"/>
      <c r="H846" s="50"/>
      <c r="I846" s="50"/>
      <c r="J846" s="50"/>
      <c r="K846" s="50"/>
      <c r="L846" s="50"/>
      <c r="M846" s="50"/>
      <c r="N846" s="50"/>
      <c r="O846" s="50"/>
      <c r="P846" s="50"/>
    </row>
    <row r="847" spans="1:16" ht="11.25" customHeight="1" x14ac:dyDescent="0.2">
      <c r="A847" s="92"/>
      <c r="B847" s="93"/>
      <c r="C847" s="61"/>
      <c r="D847" s="94"/>
      <c r="E847" s="50"/>
      <c r="F847" s="50"/>
      <c r="G847" s="50"/>
      <c r="H847" s="50"/>
      <c r="I847" s="50"/>
      <c r="J847" s="50"/>
      <c r="K847" s="50"/>
      <c r="L847" s="50"/>
      <c r="M847" s="50"/>
      <c r="N847" s="50"/>
      <c r="O847" s="50"/>
      <c r="P847" s="50"/>
    </row>
    <row r="848" spans="1:16" ht="11.25" customHeight="1" x14ac:dyDescent="0.2">
      <c r="A848" s="92"/>
      <c r="B848" s="93"/>
      <c r="C848" s="61"/>
      <c r="D848" s="94"/>
      <c r="E848" s="50"/>
      <c r="F848" s="50"/>
      <c r="G848" s="50"/>
      <c r="H848" s="50"/>
      <c r="I848" s="50"/>
      <c r="J848" s="50"/>
      <c r="K848" s="50"/>
      <c r="L848" s="50"/>
      <c r="M848" s="50"/>
      <c r="N848" s="50"/>
      <c r="O848" s="50"/>
      <c r="P848" s="50"/>
    </row>
    <row r="849" spans="1:16" ht="11.25" customHeight="1" x14ac:dyDescent="0.2">
      <c r="A849" s="92"/>
      <c r="B849" s="93"/>
      <c r="C849" s="61"/>
      <c r="D849" s="94"/>
      <c r="E849" s="50"/>
      <c r="F849" s="50"/>
      <c r="G849" s="50"/>
      <c r="H849" s="50"/>
      <c r="I849" s="50"/>
      <c r="J849" s="50"/>
      <c r="K849" s="50"/>
      <c r="L849" s="50"/>
      <c r="M849" s="50"/>
      <c r="N849" s="50"/>
      <c r="O849" s="50"/>
      <c r="P849" s="50"/>
    </row>
    <row r="850" spans="1:16" ht="11.25" customHeight="1" x14ac:dyDescent="0.2">
      <c r="A850" s="92"/>
      <c r="B850" s="93"/>
      <c r="C850" s="61"/>
      <c r="D850" s="94"/>
      <c r="E850" s="50"/>
      <c r="F850" s="50"/>
      <c r="G850" s="50"/>
      <c r="H850" s="50"/>
      <c r="I850" s="50"/>
      <c r="J850" s="50"/>
      <c r="K850" s="50"/>
      <c r="L850" s="50"/>
      <c r="M850" s="50"/>
      <c r="N850" s="50"/>
      <c r="O850" s="50"/>
      <c r="P850" s="50"/>
    </row>
    <row r="851" spans="1:16" ht="11.25" customHeight="1" x14ac:dyDescent="0.2">
      <c r="A851" s="92"/>
      <c r="B851" s="93"/>
      <c r="C851" s="61"/>
      <c r="D851" s="94"/>
      <c r="E851" s="50"/>
      <c r="F851" s="50"/>
      <c r="G851" s="50"/>
      <c r="H851" s="50"/>
      <c r="I851" s="50"/>
      <c r="J851" s="50"/>
      <c r="K851" s="50"/>
      <c r="L851" s="50"/>
      <c r="M851" s="50"/>
      <c r="N851" s="50"/>
      <c r="O851" s="50"/>
      <c r="P851" s="50"/>
    </row>
    <row r="852" spans="1:16" ht="11.25" customHeight="1" x14ac:dyDescent="0.2">
      <c r="A852" s="92"/>
      <c r="B852" s="93"/>
      <c r="C852" s="61"/>
      <c r="D852" s="94"/>
      <c r="E852" s="50"/>
      <c r="F852" s="50"/>
      <c r="G852" s="50"/>
      <c r="H852" s="50"/>
      <c r="I852" s="50"/>
      <c r="J852" s="50"/>
      <c r="K852" s="50"/>
      <c r="L852" s="50"/>
      <c r="M852" s="50"/>
      <c r="N852" s="50"/>
      <c r="O852" s="50"/>
      <c r="P852" s="50"/>
    </row>
    <row r="853" spans="1:16" ht="11.25" customHeight="1" x14ac:dyDescent="0.2">
      <c r="A853" s="92"/>
      <c r="B853" s="93"/>
      <c r="C853" s="61"/>
      <c r="D853" s="94"/>
      <c r="E853" s="50"/>
      <c r="F853" s="50"/>
      <c r="G853" s="50"/>
      <c r="H853" s="50"/>
      <c r="I853" s="50"/>
      <c r="J853" s="50"/>
      <c r="K853" s="50"/>
      <c r="L853" s="50"/>
      <c r="M853" s="50"/>
      <c r="N853" s="50"/>
      <c r="O853" s="50"/>
      <c r="P853" s="50"/>
    </row>
    <row r="854" spans="1:16" ht="11.25" customHeight="1" x14ac:dyDescent="0.2">
      <c r="A854" s="92"/>
      <c r="B854" s="93"/>
      <c r="C854" s="61"/>
      <c r="D854" s="94"/>
      <c r="E854" s="50"/>
      <c r="F854" s="50"/>
      <c r="G854" s="50"/>
      <c r="H854" s="50"/>
      <c r="I854" s="50"/>
      <c r="J854" s="50"/>
      <c r="K854" s="50"/>
      <c r="L854" s="50"/>
      <c r="M854" s="50"/>
      <c r="N854" s="50"/>
      <c r="O854" s="50"/>
      <c r="P854" s="50"/>
    </row>
    <row r="855" spans="1:16" ht="11.25" customHeight="1" x14ac:dyDescent="0.2">
      <c r="A855" s="92"/>
      <c r="B855" s="93"/>
      <c r="C855" s="61"/>
      <c r="D855" s="94"/>
      <c r="E855" s="50"/>
      <c r="F855" s="50"/>
      <c r="G855" s="50"/>
      <c r="H855" s="50"/>
      <c r="I855" s="50"/>
      <c r="J855" s="50"/>
      <c r="K855" s="50"/>
      <c r="L855" s="50"/>
      <c r="M855" s="50"/>
      <c r="N855" s="50"/>
      <c r="O855" s="50"/>
      <c r="P855" s="50"/>
    </row>
    <row r="856" spans="1:16" ht="11.25" customHeight="1" x14ac:dyDescent="0.2">
      <c r="A856" s="92"/>
      <c r="B856" s="93"/>
      <c r="C856" s="61"/>
      <c r="D856" s="94"/>
      <c r="E856" s="50"/>
      <c r="F856" s="50"/>
      <c r="G856" s="50"/>
      <c r="H856" s="50"/>
      <c r="I856" s="50"/>
      <c r="J856" s="50"/>
      <c r="K856" s="50"/>
      <c r="L856" s="50"/>
      <c r="M856" s="50"/>
      <c r="N856" s="50"/>
      <c r="O856" s="50"/>
      <c r="P856" s="50"/>
    </row>
    <row r="857" spans="1:16" ht="11.25" customHeight="1" x14ac:dyDescent="0.2">
      <c r="A857" s="92"/>
      <c r="B857" s="93"/>
      <c r="C857" s="61"/>
      <c r="D857" s="94"/>
      <c r="E857" s="50"/>
      <c r="F857" s="50"/>
      <c r="G857" s="50"/>
      <c r="H857" s="50"/>
      <c r="I857" s="50"/>
      <c r="J857" s="50"/>
      <c r="K857" s="50"/>
      <c r="L857" s="50"/>
      <c r="M857" s="50"/>
      <c r="N857" s="50"/>
      <c r="O857" s="50"/>
      <c r="P857" s="50"/>
    </row>
    <row r="858" spans="1:16" ht="11.25" customHeight="1" x14ac:dyDescent="0.2">
      <c r="A858" s="92"/>
      <c r="B858" s="93"/>
      <c r="C858" s="61"/>
      <c r="D858" s="94"/>
      <c r="E858" s="50"/>
      <c r="F858" s="50"/>
      <c r="G858" s="50"/>
      <c r="H858" s="50"/>
      <c r="I858" s="50"/>
      <c r="J858" s="50"/>
      <c r="K858" s="50"/>
      <c r="L858" s="50"/>
      <c r="M858" s="50"/>
      <c r="N858" s="50"/>
      <c r="O858" s="50"/>
      <c r="P858" s="50"/>
    </row>
    <row r="859" spans="1:16" ht="11.25" customHeight="1" x14ac:dyDescent="0.2">
      <c r="A859" s="92"/>
      <c r="B859" s="93"/>
      <c r="C859" s="61"/>
      <c r="D859" s="94"/>
      <c r="E859" s="50"/>
      <c r="F859" s="50"/>
      <c r="G859" s="50"/>
      <c r="H859" s="50"/>
      <c r="I859" s="50"/>
      <c r="J859" s="50"/>
      <c r="K859" s="50"/>
      <c r="L859" s="50"/>
      <c r="M859" s="50"/>
      <c r="N859" s="50"/>
      <c r="O859" s="50"/>
      <c r="P859" s="50"/>
    </row>
    <row r="860" spans="1:16" ht="11.25" customHeight="1" x14ac:dyDescent="0.2">
      <c r="A860" s="92"/>
      <c r="B860" s="93"/>
      <c r="C860" s="61"/>
      <c r="D860" s="94"/>
      <c r="E860" s="50"/>
      <c r="F860" s="50"/>
      <c r="G860" s="50"/>
      <c r="H860" s="50"/>
      <c r="I860" s="50"/>
      <c r="J860" s="50"/>
      <c r="K860" s="50"/>
      <c r="L860" s="50"/>
      <c r="M860" s="50"/>
      <c r="N860" s="50"/>
      <c r="O860" s="50"/>
      <c r="P860" s="50"/>
    </row>
    <row r="861" spans="1:16" ht="11.25" customHeight="1" x14ac:dyDescent="0.2">
      <c r="A861" s="92"/>
      <c r="B861" s="93"/>
      <c r="C861" s="61"/>
      <c r="D861" s="94"/>
      <c r="E861" s="50"/>
      <c r="F861" s="50"/>
      <c r="G861" s="50"/>
      <c r="H861" s="50"/>
      <c r="I861" s="50"/>
      <c r="J861" s="50"/>
      <c r="K861" s="50"/>
      <c r="L861" s="50"/>
      <c r="M861" s="50"/>
      <c r="N861" s="50"/>
      <c r="O861" s="50"/>
      <c r="P861" s="50"/>
    </row>
    <row r="862" spans="1:16" ht="11.25" customHeight="1" x14ac:dyDescent="0.2">
      <c r="A862" s="92"/>
      <c r="B862" s="93"/>
      <c r="C862" s="61"/>
      <c r="D862" s="94"/>
      <c r="E862" s="50"/>
      <c r="F862" s="50"/>
      <c r="G862" s="50"/>
      <c r="H862" s="50"/>
      <c r="I862" s="50"/>
      <c r="J862" s="50"/>
      <c r="K862" s="50"/>
      <c r="L862" s="50"/>
      <c r="M862" s="50"/>
      <c r="N862" s="50"/>
      <c r="O862" s="50"/>
      <c r="P862" s="50"/>
    </row>
    <row r="863" spans="1:16" ht="11.25" customHeight="1" x14ac:dyDescent="0.2">
      <c r="A863" s="92"/>
      <c r="B863" s="93"/>
      <c r="C863" s="61"/>
      <c r="D863" s="94"/>
      <c r="E863" s="50"/>
      <c r="F863" s="50"/>
      <c r="G863" s="50"/>
      <c r="H863" s="50"/>
      <c r="I863" s="50"/>
      <c r="J863" s="50"/>
      <c r="K863" s="50"/>
      <c r="L863" s="50"/>
      <c r="M863" s="50"/>
      <c r="N863" s="50"/>
      <c r="O863" s="50"/>
      <c r="P863" s="50"/>
    </row>
    <row r="864" spans="1:16" ht="11.25" customHeight="1" x14ac:dyDescent="0.2">
      <c r="A864" s="92"/>
      <c r="B864" s="93"/>
      <c r="C864" s="61"/>
      <c r="D864" s="94"/>
      <c r="E864" s="50"/>
      <c r="F864" s="50"/>
      <c r="G864" s="50"/>
      <c r="H864" s="50"/>
      <c r="I864" s="50"/>
      <c r="J864" s="50"/>
      <c r="K864" s="50"/>
      <c r="L864" s="50"/>
      <c r="M864" s="50"/>
      <c r="N864" s="50"/>
      <c r="O864" s="50"/>
      <c r="P864" s="50"/>
    </row>
    <row r="865" spans="1:16" ht="11.25" customHeight="1" x14ac:dyDescent="0.2">
      <c r="A865" s="92"/>
      <c r="B865" s="93"/>
      <c r="C865" s="61"/>
      <c r="D865" s="94"/>
      <c r="E865" s="50"/>
      <c r="F865" s="50"/>
      <c r="G865" s="50"/>
      <c r="H865" s="50"/>
      <c r="I865" s="50"/>
      <c r="J865" s="50"/>
      <c r="K865" s="50"/>
      <c r="L865" s="50"/>
      <c r="M865" s="50"/>
      <c r="N865" s="50"/>
      <c r="O865" s="50"/>
      <c r="P865" s="50"/>
    </row>
    <row r="866" spans="1:16" ht="11.25" customHeight="1" x14ac:dyDescent="0.2">
      <c r="A866" s="92"/>
      <c r="B866" s="93"/>
      <c r="C866" s="61"/>
      <c r="D866" s="94"/>
      <c r="E866" s="50"/>
      <c r="F866" s="50"/>
      <c r="G866" s="50"/>
      <c r="H866" s="50"/>
      <c r="I866" s="50"/>
      <c r="J866" s="50"/>
      <c r="K866" s="50"/>
      <c r="L866" s="50"/>
      <c r="M866" s="50"/>
      <c r="N866" s="50"/>
      <c r="O866" s="50"/>
      <c r="P866" s="50"/>
    </row>
    <row r="867" spans="1:16" ht="11.25" customHeight="1" x14ac:dyDescent="0.2">
      <c r="A867" s="92"/>
      <c r="B867" s="93"/>
      <c r="C867" s="61"/>
      <c r="D867" s="94"/>
      <c r="E867" s="50"/>
      <c r="F867" s="50"/>
      <c r="G867" s="50"/>
      <c r="H867" s="50"/>
      <c r="I867" s="50"/>
      <c r="J867" s="50"/>
      <c r="K867" s="50"/>
      <c r="L867" s="50"/>
      <c r="M867" s="50"/>
      <c r="N867" s="50"/>
      <c r="O867" s="50"/>
      <c r="P867" s="50"/>
    </row>
    <row r="868" spans="1:16" ht="11.25" customHeight="1" x14ac:dyDescent="0.2">
      <c r="A868" s="92"/>
      <c r="B868" s="93"/>
      <c r="C868" s="61"/>
      <c r="D868" s="94"/>
      <c r="E868" s="50"/>
      <c r="F868" s="50"/>
      <c r="G868" s="50"/>
      <c r="H868" s="50"/>
      <c r="I868" s="50"/>
      <c r="J868" s="50"/>
      <c r="K868" s="50"/>
      <c r="L868" s="50"/>
      <c r="M868" s="50"/>
      <c r="N868" s="50"/>
      <c r="O868" s="50"/>
      <c r="P868" s="50"/>
    </row>
    <row r="869" spans="1:16" ht="11.25" customHeight="1" x14ac:dyDescent="0.2">
      <c r="A869" s="92"/>
      <c r="B869" s="93"/>
      <c r="C869" s="61"/>
      <c r="D869" s="94"/>
      <c r="E869" s="50"/>
      <c r="F869" s="50"/>
      <c r="G869" s="50"/>
      <c r="H869" s="50"/>
      <c r="I869" s="50"/>
      <c r="J869" s="50"/>
      <c r="K869" s="50"/>
      <c r="L869" s="50"/>
      <c r="M869" s="50"/>
      <c r="N869" s="50"/>
      <c r="O869" s="50"/>
      <c r="P869" s="50"/>
    </row>
    <row r="870" spans="1:16" ht="11.25" customHeight="1" x14ac:dyDescent="0.2">
      <c r="A870" s="92"/>
      <c r="B870" s="93"/>
      <c r="C870" s="61"/>
      <c r="D870" s="94"/>
      <c r="E870" s="50"/>
      <c r="F870" s="50"/>
      <c r="G870" s="50"/>
      <c r="H870" s="50"/>
      <c r="I870" s="50"/>
      <c r="J870" s="50"/>
      <c r="K870" s="50"/>
      <c r="L870" s="50"/>
      <c r="M870" s="50"/>
      <c r="N870" s="50"/>
      <c r="O870" s="50"/>
      <c r="P870" s="50"/>
    </row>
    <row r="871" spans="1:16" ht="11.25" customHeight="1" x14ac:dyDescent="0.2">
      <c r="A871" s="92"/>
      <c r="B871" s="93"/>
      <c r="C871" s="61"/>
      <c r="D871" s="94"/>
      <c r="E871" s="50"/>
      <c r="F871" s="50"/>
      <c r="G871" s="50"/>
      <c r="H871" s="50"/>
      <c r="I871" s="50"/>
      <c r="J871" s="50"/>
      <c r="K871" s="50"/>
      <c r="L871" s="50"/>
      <c r="M871" s="50"/>
      <c r="N871" s="50"/>
      <c r="O871" s="50"/>
      <c r="P871" s="50"/>
    </row>
    <row r="872" spans="1:16" ht="11.25" customHeight="1" x14ac:dyDescent="0.2">
      <c r="A872" s="92"/>
      <c r="B872" s="93"/>
      <c r="C872" s="61"/>
      <c r="D872" s="94"/>
      <c r="E872" s="50"/>
      <c r="F872" s="50"/>
      <c r="G872" s="50"/>
      <c r="H872" s="50"/>
      <c r="I872" s="50"/>
      <c r="J872" s="50"/>
      <c r="K872" s="50"/>
      <c r="L872" s="50"/>
      <c r="M872" s="50"/>
      <c r="N872" s="50"/>
      <c r="O872" s="50"/>
      <c r="P872" s="50"/>
    </row>
    <row r="873" spans="1:16" ht="11.25" customHeight="1" x14ac:dyDescent="0.2">
      <c r="A873" s="92"/>
      <c r="B873" s="93"/>
      <c r="C873" s="61"/>
      <c r="D873" s="94"/>
      <c r="E873" s="50"/>
      <c r="F873" s="50"/>
      <c r="G873" s="50"/>
      <c r="H873" s="50"/>
      <c r="I873" s="50"/>
      <c r="J873" s="50"/>
      <c r="K873" s="50"/>
      <c r="L873" s="50"/>
      <c r="M873" s="50"/>
      <c r="N873" s="50"/>
      <c r="O873" s="50"/>
      <c r="P873" s="50"/>
    </row>
    <row r="874" spans="1:16" ht="11.25" customHeight="1" x14ac:dyDescent="0.2">
      <c r="A874" s="92"/>
      <c r="B874" s="93"/>
      <c r="C874" s="61"/>
      <c r="D874" s="94"/>
      <c r="E874" s="50"/>
      <c r="F874" s="50"/>
      <c r="G874" s="50"/>
      <c r="H874" s="50"/>
      <c r="I874" s="50"/>
      <c r="J874" s="50"/>
      <c r="K874" s="50"/>
      <c r="L874" s="50"/>
      <c r="M874" s="50"/>
      <c r="N874" s="50"/>
      <c r="O874" s="50"/>
      <c r="P874" s="50"/>
    </row>
    <row r="875" spans="1:16" ht="11.25" customHeight="1" x14ac:dyDescent="0.2">
      <c r="A875" s="92"/>
      <c r="B875" s="93"/>
      <c r="C875" s="61"/>
      <c r="D875" s="94"/>
      <c r="E875" s="50"/>
      <c r="F875" s="50"/>
      <c r="G875" s="50"/>
      <c r="H875" s="50"/>
      <c r="I875" s="50"/>
      <c r="J875" s="50"/>
      <c r="K875" s="50"/>
      <c r="L875" s="50"/>
      <c r="M875" s="50"/>
      <c r="N875" s="50"/>
      <c r="O875" s="50"/>
      <c r="P875" s="50"/>
    </row>
    <row r="876" spans="1:16" ht="11.25" customHeight="1" x14ac:dyDescent="0.2">
      <c r="A876" s="92"/>
      <c r="B876" s="93"/>
      <c r="C876" s="61"/>
      <c r="D876" s="94"/>
      <c r="E876" s="50"/>
      <c r="F876" s="50"/>
      <c r="G876" s="50"/>
      <c r="H876" s="50"/>
      <c r="I876" s="50"/>
      <c r="J876" s="50"/>
      <c r="K876" s="50"/>
      <c r="L876" s="50"/>
      <c r="M876" s="50"/>
      <c r="N876" s="50"/>
      <c r="O876" s="50"/>
      <c r="P876" s="50"/>
    </row>
    <row r="877" spans="1:16" ht="11.25" customHeight="1" x14ac:dyDescent="0.2">
      <c r="A877" s="92"/>
      <c r="B877" s="93"/>
      <c r="C877" s="61"/>
      <c r="D877" s="94"/>
      <c r="E877" s="50"/>
      <c r="F877" s="50"/>
      <c r="G877" s="50"/>
      <c r="H877" s="50"/>
      <c r="I877" s="50"/>
      <c r="J877" s="50"/>
      <c r="K877" s="50"/>
      <c r="L877" s="50"/>
      <c r="M877" s="50"/>
      <c r="N877" s="50"/>
      <c r="O877" s="50"/>
      <c r="P877" s="50"/>
    </row>
    <row r="878" spans="1:16" ht="11.25" customHeight="1" x14ac:dyDescent="0.2">
      <c r="A878" s="92"/>
      <c r="B878" s="93"/>
      <c r="C878" s="61"/>
      <c r="D878" s="94"/>
      <c r="E878" s="50"/>
      <c r="F878" s="50"/>
      <c r="G878" s="50"/>
      <c r="H878" s="50"/>
      <c r="I878" s="50"/>
      <c r="J878" s="50"/>
      <c r="K878" s="50"/>
      <c r="L878" s="50"/>
      <c r="M878" s="50"/>
      <c r="N878" s="50"/>
      <c r="O878" s="50"/>
      <c r="P878" s="50"/>
    </row>
    <row r="879" spans="1:16" ht="11.25" customHeight="1" x14ac:dyDescent="0.2">
      <c r="A879" s="92"/>
      <c r="B879" s="93"/>
      <c r="C879" s="61"/>
      <c r="D879" s="94"/>
      <c r="E879" s="50"/>
      <c r="F879" s="50"/>
      <c r="G879" s="50"/>
      <c r="H879" s="50"/>
      <c r="I879" s="50"/>
      <c r="J879" s="50"/>
      <c r="K879" s="50"/>
      <c r="L879" s="50"/>
      <c r="M879" s="50"/>
      <c r="N879" s="50"/>
      <c r="O879" s="50"/>
      <c r="P879" s="50"/>
    </row>
    <row r="880" spans="1:16" ht="11.25" customHeight="1" x14ac:dyDescent="0.2">
      <c r="A880" s="92"/>
      <c r="B880" s="93"/>
      <c r="C880" s="61"/>
      <c r="D880" s="94"/>
      <c r="E880" s="50"/>
      <c r="F880" s="50"/>
      <c r="G880" s="50"/>
      <c r="H880" s="50"/>
      <c r="I880" s="50"/>
      <c r="J880" s="50"/>
      <c r="K880" s="50"/>
      <c r="L880" s="50"/>
      <c r="M880" s="50"/>
      <c r="N880" s="50"/>
      <c r="O880" s="50"/>
      <c r="P880" s="50"/>
    </row>
    <row r="881" spans="1:16" ht="11.25" customHeight="1" x14ac:dyDescent="0.2">
      <c r="A881" s="92"/>
      <c r="B881" s="93"/>
      <c r="C881" s="61"/>
      <c r="D881" s="94"/>
      <c r="E881" s="50"/>
      <c r="F881" s="50"/>
      <c r="G881" s="50"/>
      <c r="H881" s="50"/>
      <c r="I881" s="50"/>
      <c r="J881" s="50"/>
      <c r="K881" s="50"/>
      <c r="L881" s="50"/>
      <c r="M881" s="50"/>
      <c r="N881" s="50"/>
      <c r="O881" s="50"/>
      <c r="P881" s="50"/>
    </row>
    <row r="882" spans="1:16" ht="11.25" customHeight="1" x14ac:dyDescent="0.2">
      <c r="A882" s="92"/>
      <c r="B882" s="93"/>
      <c r="C882" s="61"/>
      <c r="D882" s="94"/>
      <c r="E882" s="50"/>
      <c r="F882" s="50"/>
      <c r="G882" s="50"/>
      <c r="H882" s="50"/>
      <c r="I882" s="50"/>
      <c r="J882" s="50"/>
      <c r="K882" s="50"/>
      <c r="L882" s="50"/>
      <c r="M882" s="50"/>
      <c r="N882" s="50"/>
      <c r="O882" s="50"/>
      <c r="P882" s="50"/>
    </row>
    <row r="883" spans="1:16" ht="11.25" customHeight="1" x14ac:dyDescent="0.2">
      <c r="A883" s="92"/>
      <c r="B883" s="93"/>
      <c r="C883" s="61"/>
      <c r="D883" s="94"/>
      <c r="E883" s="50"/>
      <c r="F883" s="50"/>
      <c r="G883" s="50"/>
      <c r="H883" s="50"/>
      <c r="I883" s="50"/>
      <c r="J883" s="50"/>
      <c r="K883" s="50"/>
      <c r="L883" s="50"/>
      <c r="M883" s="50"/>
      <c r="N883" s="50"/>
      <c r="O883" s="50"/>
      <c r="P883" s="50"/>
    </row>
    <row r="884" spans="1:16" ht="11.25" customHeight="1" x14ac:dyDescent="0.2">
      <c r="A884" s="92"/>
      <c r="B884" s="93"/>
      <c r="C884" s="61"/>
      <c r="D884" s="94"/>
      <c r="E884" s="50"/>
      <c r="F884" s="50"/>
      <c r="G884" s="50"/>
      <c r="H884" s="50"/>
      <c r="I884" s="50"/>
      <c r="J884" s="50"/>
      <c r="K884" s="50"/>
      <c r="L884" s="50"/>
      <c r="M884" s="50"/>
      <c r="N884" s="50"/>
      <c r="O884" s="50"/>
      <c r="P884" s="50"/>
    </row>
    <row r="885" spans="1:16" ht="11.25" customHeight="1" x14ac:dyDescent="0.2">
      <c r="A885" s="92"/>
      <c r="B885" s="93"/>
      <c r="C885" s="61"/>
      <c r="D885" s="94"/>
      <c r="E885" s="50"/>
      <c r="F885" s="50"/>
      <c r="G885" s="50"/>
      <c r="H885" s="50"/>
      <c r="I885" s="50"/>
      <c r="J885" s="50"/>
      <c r="K885" s="50"/>
      <c r="L885" s="50"/>
      <c r="M885" s="50"/>
      <c r="N885" s="50"/>
      <c r="O885" s="50"/>
      <c r="P885" s="50"/>
    </row>
    <row r="886" spans="1:16" ht="11.25" customHeight="1" x14ac:dyDescent="0.2">
      <c r="A886" s="92"/>
      <c r="B886" s="93"/>
      <c r="C886" s="61"/>
      <c r="D886" s="94"/>
      <c r="E886" s="50"/>
      <c r="F886" s="50"/>
      <c r="G886" s="50"/>
      <c r="H886" s="50"/>
      <c r="I886" s="50"/>
      <c r="J886" s="50"/>
      <c r="K886" s="50"/>
      <c r="L886" s="50"/>
      <c r="M886" s="50"/>
      <c r="N886" s="50"/>
      <c r="O886" s="50"/>
      <c r="P886" s="50"/>
    </row>
    <row r="887" spans="1:16" ht="11.25" customHeight="1" x14ac:dyDescent="0.2">
      <c r="A887" s="92"/>
      <c r="B887" s="93"/>
      <c r="C887" s="61"/>
      <c r="D887" s="94"/>
      <c r="E887" s="50"/>
      <c r="F887" s="50"/>
      <c r="G887" s="50"/>
      <c r="H887" s="50"/>
      <c r="I887" s="50"/>
      <c r="J887" s="50"/>
      <c r="K887" s="50"/>
      <c r="L887" s="50"/>
      <c r="M887" s="50"/>
      <c r="N887" s="50"/>
      <c r="O887" s="50"/>
      <c r="P887" s="50"/>
    </row>
    <row r="888" spans="1:16" ht="11.25" customHeight="1" x14ac:dyDescent="0.2">
      <c r="A888" s="92"/>
      <c r="B888" s="93"/>
      <c r="C888" s="61"/>
      <c r="D888" s="94"/>
      <c r="E888" s="50"/>
      <c r="F888" s="50"/>
      <c r="G888" s="50"/>
      <c r="H888" s="50"/>
      <c r="I888" s="50"/>
      <c r="J888" s="50"/>
      <c r="K888" s="50"/>
      <c r="L888" s="50"/>
      <c r="M888" s="50"/>
      <c r="N888" s="50"/>
      <c r="O888" s="50"/>
      <c r="P888" s="50"/>
    </row>
    <row r="889" spans="1:16" ht="11.25" customHeight="1" x14ac:dyDescent="0.2">
      <c r="A889" s="92"/>
      <c r="B889" s="93"/>
      <c r="C889" s="61"/>
      <c r="D889" s="94"/>
      <c r="E889" s="50"/>
      <c r="F889" s="50"/>
      <c r="G889" s="50"/>
      <c r="H889" s="50"/>
      <c r="I889" s="50"/>
      <c r="J889" s="50"/>
      <c r="K889" s="50"/>
      <c r="L889" s="50"/>
      <c r="M889" s="50"/>
      <c r="N889" s="50"/>
      <c r="O889" s="50"/>
      <c r="P889" s="50"/>
    </row>
    <row r="890" spans="1:16" ht="11.25" customHeight="1" x14ac:dyDescent="0.2">
      <c r="A890" s="92"/>
      <c r="B890" s="93"/>
      <c r="C890" s="61"/>
      <c r="D890" s="94"/>
      <c r="E890" s="50"/>
      <c r="F890" s="50"/>
      <c r="G890" s="50"/>
      <c r="H890" s="50"/>
      <c r="I890" s="50"/>
      <c r="J890" s="50"/>
      <c r="K890" s="50"/>
      <c r="L890" s="50"/>
      <c r="M890" s="50"/>
      <c r="N890" s="50"/>
      <c r="O890" s="50"/>
      <c r="P890" s="50"/>
    </row>
    <row r="891" spans="1:16" ht="11.25" customHeight="1" x14ac:dyDescent="0.2">
      <c r="A891" s="92"/>
      <c r="B891" s="93"/>
      <c r="C891" s="61"/>
      <c r="D891" s="94"/>
      <c r="E891" s="50"/>
      <c r="F891" s="50"/>
      <c r="G891" s="50"/>
      <c r="H891" s="50"/>
      <c r="I891" s="50"/>
      <c r="J891" s="50"/>
      <c r="K891" s="50"/>
      <c r="L891" s="50"/>
      <c r="M891" s="50"/>
      <c r="N891" s="50"/>
      <c r="O891" s="50"/>
      <c r="P891" s="50"/>
    </row>
    <row r="892" spans="1:16" ht="11.25" customHeight="1" x14ac:dyDescent="0.2">
      <c r="A892" s="92"/>
      <c r="B892" s="93"/>
      <c r="C892" s="61"/>
      <c r="D892" s="94"/>
      <c r="E892" s="50"/>
      <c r="F892" s="50"/>
      <c r="G892" s="50"/>
      <c r="H892" s="50"/>
      <c r="I892" s="50"/>
      <c r="J892" s="50"/>
      <c r="K892" s="50"/>
      <c r="L892" s="50"/>
      <c r="M892" s="50"/>
      <c r="N892" s="50"/>
      <c r="O892" s="50"/>
      <c r="P892" s="50"/>
    </row>
    <row r="893" spans="1:16" ht="11.25" customHeight="1" x14ac:dyDescent="0.2">
      <c r="A893" s="92"/>
      <c r="B893" s="93"/>
      <c r="C893" s="61"/>
      <c r="D893" s="94"/>
      <c r="E893" s="50"/>
      <c r="F893" s="50"/>
      <c r="G893" s="50"/>
      <c r="H893" s="50"/>
      <c r="I893" s="50"/>
      <c r="J893" s="50"/>
      <c r="K893" s="50"/>
      <c r="L893" s="50"/>
      <c r="M893" s="50"/>
      <c r="N893" s="50"/>
      <c r="O893" s="50"/>
      <c r="P893" s="50"/>
    </row>
    <row r="894" spans="1:16" ht="11.25" customHeight="1" x14ac:dyDescent="0.2">
      <c r="A894" s="92"/>
      <c r="B894" s="93"/>
      <c r="C894" s="61"/>
      <c r="D894" s="94"/>
      <c r="E894" s="50"/>
      <c r="F894" s="50"/>
      <c r="G894" s="50"/>
      <c r="H894" s="50"/>
      <c r="I894" s="50"/>
      <c r="J894" s="50"/>
      <c r="K894" s="50"/>
      <c r="L894" s="50"/>
      <c r="M894" s="50"/>
      <c r="N894" s="50"/>
      <c r="O894" s="50"/>
      <c r="P894" s="50"/>
    </row>
    <row r="895" spans="1:16" ht="11.25" customHeight="1" x14ac:dyDescent="0.2">
      <c r="A895" s="92"/>
      <c r="B895" s="93"/>
      <c r="C895" s="61"/>
      <c r="D895" s="94"/>
      <c r="E895" s="50"/>
      <c r="F895" s="50"/>
      <c r="G895" s="50"/>
      <c r="H895" s="50"/>
      <c r="I895" s="50"/>
      <c r="J895" s="50"/>
      <c r="K895" s="50"/>
      <c r="L895" s="50"/>
      <c r="M895" s="50"/>
      <c r="N895" s="50"/>
      <c r="O895" s="50"/>
      <c r="P895" s="50"/>
    </row>
    <row r="896" spans="1:16" ht="11.25" customHeight="1" x14ac:dyDescent="0.2">
      <c r="A896" s="92"/>
      <c r="B896" s="93"/>
      <c r="C896" s="61"/>
      <c r="D896" s="94"/>
      <c r="E896" s="50"/>
      <c r="F896" s="50"/>
      <c r="G896" s="50"/>
      <c r="H896" s="50"/>
      <c r="I896" s="50"/>
      <c r="J896" s="50"/>
      <c r="K896" s="50"/>
      <c r="L896" s="50"/>
      <c r="M896" s="50"/>
      <c r="N896" s="50"/>
      <c r="O896" s="50"/>
      <c r="P896" s="50"/>
    </row>
    <row r="897" spans="1:16" ht="11.25" customHeight="1" x14ac:dyDescent="0.2">
      <c r="A897" s="92"/>
      <c r="B897" s="93"/>
      <c r="C897" s="61"/>
      <c r="D897" s="94"/>
      <c r="E897" s="50"/>
      <c r="F897" s="50"/>
      <c r="G897" s="50"/>
      <c r="H897" s="50"/>
      <c r="I897" s="50"/>
      <c r="J897" s="50"/>
      <c r="K897" s="50"/>
      <c r="L897" s="50"/>
      <c r="M897" s="50"/>
      <c r="N897" s="50"/>
      <c r="O897" s="50"/>
      <c r="P897" s="50"/>
    </row>
    <row r="898" spans="1:16" ht="11.25" customHeight="1" x14ac:dyDescent="0.2">
      <c r="A898" s="92"/>
      <c r="B898" s="93"/>
      <c r="C898" s="61"/>
      <c r="D898" s="94"/>
      <c r="E898" s="50"/>
      <c r="F898" s="50"/>
      <c r="G898" s="50"/>
      <c r="H898" s="50"/>
      <c r="I898" s="50"/>
      <c r="J898" s="50"/>
      <c r="K898" s="50"/>
      <c r="L898" s="50"/>
      <c r="M898" s="50"/>
      <c r="N898" s="50"/>
      <c r="O898" s="50"/>
      <c r="P898" s="50"/>
    </row>
    <row r="899" spans="1:16" ht="11.25" customHeight="1" x14ac:dyDescent="0.2">
      <c r="A899" s="92"/>
      <c r="B899" s="93"/>
      <c r="C899" s="61"/>
      <c r="D899" s="94"/>
      <c r="E899" s="50"/>
      <c r="F899" s="50"/>
      <c r="G899" s="50"/>
      <c r="H899" s="50"/>
      <c r="I899" s="50"/>
      <c r="J899" s="50"/>
      <c r="K899" s="50"/>
      <c r="L899" s="50"/>
      <c r="M899" s="50"/>
      <c r="N899" s="50"/>
      <c r="O899" s="50"/>
      <c r="P899" s="50"/>
    </row>
    <row r="900" spans="1:16" ht="11.25" customHeight="1" x14ac:dyDescent="0.2">
      <c r="A900" s="92"/>
      <c r="B900" s="93"/>
      <c r="C900" s="61"/>
      <c r="D900" s="94"/>
      <c r="E900" s="50"/>
      <c r="F900" s="50"/>
      <c r="G900" s="50"/>
      <c r="H900" s="50"/>
      <c r="I900" s="50"/>
      <c r="J900" s="50"/>
      <c r="K900" s="50"/>
      <c r="L900" s="50"/>
      <c r="M900" s="50"/>
      <c r="N900" s="50"/>
      <c r="O900" s="50"/>
      <c r="P900" s="50"/>
    </row>
    <row r="901" spans="1:16" ht="11.25" customHeight="1" x14ac:dyDescent="0.2">
      <c r="A901" s="92"/>
      <c r="B901" s="93"/>
      <c r="C901" s="61"/>
      <c r="D901" s="94"/>
      <c r="E901" s="50"/>
      <c r="F901" s="50"/>
      <c r="G901" s="50"/>
      <c r="H901" s="50"/>
      <c r="I901" s="50"/>
      <c r="J901" s="50"/>
      <c r="K901" s="50"/>
      <c r="L901" s="50"/>
      <c r="M901" s="50"/>
      <c r="N901" s="50"/>
      <c r="O901" s="50"/>
      <c r="P901" s="50"/>
    </row>
    <row r="902" spans="1:16" ht="11.25" customHeight="1" x14ac:dyDescent="0.2">
      <c r="A902" s="92"/>
      <c r="B902" s="93"/>
      <c r="C902" s="61"/>
      <c r="D902" s="94"/>
      <c r="E902" s="50"/>
      <c r="F902" s="50"/>
      <c r="G902" s="50"/>
      <c r="H902" s="50"/>
      <c r="I902" s="50"/>
      <c r="J902" s="50"/>
      <c r="K902" s="50"/>
      <c r="L902" s="50"/>
      <c r="M902" s="50"/>
      <c r="N902" s="50"/>
      <c r="O902" s="50"/>
      <c r="P902" s="50"/>
    </row>
    <row r="903" spans="1:16" ht="11.25" customHeight="1" x14ac:dyDescent="0.2">
      <c r="A903" s="92"/>
      <c r="B903" s="93"/>
      <c r="C903" s="61"/>
      <c r="D903" s="94"/>
      <c r="E903" s="50"/>
      <c r="F903" s="50"/>
      <c r="G903" s="50"/>
      <c r="H903" s="50"/>
      <c r="I903" s="50"/>
      <c r="J903" s="50"/>
      <c r="K903" s="50"/>
      <c r="L903" s="50"/>
      <c r="M903" s="50"/>
      <c r="N903" s="50"/>
      <c r="O903" s="50"/>
      <c r="P903" s="50"/>
    </row>
    <row r="904" spans="1:16" ht="11.25" customHeight="1" x14ac:dyDescent="0.2">
      <c r="A904" s="92"/>
      <c r="B904" s="93"/>
      <c r="C904" s="61"/>
      <c r="D904" s="94"/>
      <c r="E904" s="50"/>
      <c r="F904" s="50"/>
      <c r="G904" s="50"/>
      <c r="H904" s="50"/>
      <c r="I904" s="50"/>
      <c r="J904" s="50"/>
      <c r="K904" s="50"/>
      <c r="L904" s="50"/>
      <c r="M904" s="50"/>
      <c r="N904" s="50"/>
      <c r="O904" s="50"/>
      <c r="P904" s="50"/>
    </row>
    <row r="905" spans="1:16" ht="11.25" customHeight="1" x14ac:dyDescent="0.2">
      <c r="A905" s="92"/>
      <c r="B905" s="93"/>
      <c r="C905" s="61"/>
      <c r="D905" s="94"/>
      <c r="E905" s="50"/>
      <c r="F905" s="50"/>
      <c r="G905" s="50"/>
      <c r="H905" s="50"/>
      <c r="I905" s="50"/>
      <c r="J905" s="50"/>
      <c r="K905" s="50"/>
      <c r="L905" s="50"/>
      <c r="M905" s="50"/>
      <c r="N905" s="50"/>
      <c r="O905" s="50"/>
      <c r="P905" s="50"/>
    </row>
    <row r="906" spans="1:16" ht="11.25" customHeight="1" x14ac:dyDescent="0.2">
      <c r="A906" s="92"/>
      <c r="B906" s="93"/>
      <c r="C906" s="61"/>
      <c r="D906" s="94"/>
      <c r="E906" s="50"/>
      <c r="F906" s="50"/>
      <c r="G906" s="50"/>
      <c r="H906" s="50"/>
      <c r="I906" s="50"/>
      <c r="J906" s="50"/>
      <c r="K906" s="50"/>
      <c r="L906" s="50"/>
      <c r="M906" s="50"/>
      <c r="N906" s="50"/>
      <c r="O906" s="50"/>
      <c r="P906" s="50"/>
    </row>
    <row r="907" spans="1:16" ht="11.25" customHeight="1" x14ac:dyDescent="0.2">
      <c r="A907" s="92"/>
      <c r="B907" s="93"/>
      <c r="C907" s="61"/>
      <c r="D907" s="94"/>
      <c r="E907" s="50"/>
      <c r="F907" s="50"/>
      <c r="G907" s="50"/>
      <c r="H907" s="50"/>
      <c r="I907" s="50"/>
      <c r="J907" s="50"/>
      <c r="K907" s="50"/>
      <c r="L907" s="50"/>
      <c r="M907" s="50"/>
      <c r="N907" s="50"/>
      <c r="O907" s="50"/>
      <c r="P907" s="50"/>
    </row>
    <row r="908" spans="1:16" ht="11.25" customHeight="1" x14ac:dyDescent="0.2">
      <c r="A908" s="92"/>
      <c r="B908" s="93"/>
      <c r="C908" s="61"/>
      <c r="D908" s="94"/>
      <c r="E908" s="50"/>
      <c r="F908" s="50"/>
      <c r="G908" s="50"/>
      <c r="H908" s="50"/>
      <c r="I908" s="50"/>
      <c r="J908" s="50"/>
      <c r="K908" s="50"/>
      <c r="L908" s="50"/>
      <c r="M908" s="50"/>
      <c r="N908" s="50"/>
      <c r="O908" s="50"/>
      <c r="P908" s="50"/>
    </row>
    <row r="909" spans="1:16" ht="11.25" customHeight="1" x14ac:dyDescent="0.2">
      <c r="A909" s="92"/>
      <c r="B909" s="93"/>
      <c r="C909" s="61"/>
      <c r="D909" s="94"/>
      <c r="E909" s="50"/>
      <c r="F909" s="50"/>
      <c r="G909" s="50"/>
      <c r="H909" s="50"/>
      <c r="I909" s="50"/>
      <c r="J909" s="50"/>
      <c r="K909" s="50"/>
      <c r="L909" s="50"/>
      <c r="M909" s="50"/>
      <c r="N909" s="50"/>
      <c r="O909" s="50"/>
      <c r="P909" s="50"/>
    </row>
    <row r="910" spans="1:16" ht="11.25" customHeight="1" x14ac:dyDescent="0.2">
      <c r="A910" s="92"/>
      <c r="B910" s="93"/>
      <c r="C910" s="61"/>
      <c r="D910" s="94"/>
      <c r="E910" s="50"/>
      <c r="F910" s="50"/>
      <c r="G910" s="50"/>
      <c r="H910" s="50"/>
      <c r="I910" s="50"/>
      <c r="J910" s="50"/>
      <c r="K910" s="50"/>
      <c r="L910" s="50"/>
      <c r="M910" s="50"/>
      <c r="N910" s="50"/>
      <c r="O910" s="50"/>
      <c r="P910" s="50"/>
    </row>
    <row r="911" spans="1:16" ht="11.25" customHeight="1" x14ac:dyDescent="0.2">
      <c r="A911" s="92"/>
      <c r="B911" s="93"/>
      <c r="C911" s="61"/>
      <c r="D911" s="94"/>
      <c r="E911" s="50"/>
      <c r="F911" s="50"/>
      <c r="G911" s="50"/>
      <c r="H911" s="50"/>
      <c r="I911" s="50"/>
      <c r="J911" s="50"/>
      <c r="K911" s="50"/>
      <c r="L911" s="50"/>
      <c r="M911" s="50"/>
      <c r="N911" s="50"/>
      <c r="O911" s="50"/>
      <c r="P911" s="50"/>
    </row>
    <row r="912" spans="1:16" ht="11.25" customHeight="1" x14ac:dyDescent="0.2">
      <c r="A912" s="92"/>
      <c r="B912" s="93"/>
      <c r="C912" s="61"/>
      <c r="D912" s="94"/>
      <c r="E912" s="50"/>
      <c r="F912" s="50"/>
      <c r="G912" s="50"/>
      <c r="H912" s="50"/>
      <c r="I912" s="50"/>
      <c r="J912" s="50"/>
      <c r="K912" s="50"/>
      <c r="L912" s="50"/>
      <c r="M912" s="50"/>
      <c r="N912" s="50"/>
      <c r="O912" s="50"/>
      <c r="P912" s="50"/>
    </row>
    <row r="913" spans="1:16" ht="11.25" customHeight="1" x14ac:dyDescent="0.2">
      <c r="A913" s="92"/>
      <c r="B913" s="93"/>
      <c r="C913" s="61"/>
      <c r="D913" s="94"/>
      <c r="E913" s="50"/>
      <c r="F913" s="50"/>
      <c r="G913" s="50"/>
      <c r="H913" s="50"/>
      <c r="I913" s="50"/>
      <c r="J913" s="50"/>
      <c r="K913" s="50"/>
      <c r="L913" s="50"/>
      <c r="M913" s="50"/>
      <c r="N913" s="50"/>
      <c r="O913" s="50"/>
      <c r="P913" s="50"/>
    </row>
    <row r="914" spans="1:16" ht="11.25" customHeight="1" x14ac:dyDescent="0.2">
      <c r="A914" s="92"/>
      <c r="B914" s="93"/>
      <c r="C914" s="61"/>
      <c r="D914" s="94"/>
      <c r="E914" s="50"/>
      <c r="F914" s="50"/>
      <c r="G914" s="50"/>
      <c r="H914" s="50"/>
      <c r="I914" s="50"/>
      <c r="J914" s="50"/>
      <c r="K914" s="50"/>
      <c r="L914" s="50"/>
      <c r="M914" s="50"/>
      <c r="N914" s="50"/>
      <c r="O914" s="50"/>
      <c r="P914" s="50"/>
    </row>
    <row r="915" spans="1:16" ht="11.25" customHeight="1" x14ac:dyDescent="0.2">
      <c r="A915" s="92"/>
      <c r="B915" s="93"/>
      <c r="C915" s="61"/>
      <c r="D915" s="94"/>
      <c r="E915" s="50"/>
      <c r="F915" s="50"/>
      <c r="G915" s="50"/>
      <c r="H915" s="50"/>
      <c r="I915" s="50"/>
      <c r="J915" s="50"/>
      <c r="K915" s="50"/>
      <c r="L915" s="50"/>
      <c r="M915" s="50"/>
      <c r="N915" s="50"/>
      <c r="O915" s="50"/>
      <c r="P915" s="50"/>
    </row>
    <row r="916" spans="1:16" ht="11.25" customHeight="1" x14ac:dyDescent="0.2">
      <c r="A916" s="92"/>
      <c r="B916" s="93"/>
      <c r="C916" s="61"/>
      <c r="D916" s="94"/>
      <c r="E916" s="50"/>
      <c r="F916" s="50"/>
      <c r="G916" s="50"/>
      <c r="H916" s="50"/>
      <c r="I916" s="50"/>
      <c r="J916" s="50"/>
      <c r="K916" s="50"/>
      <c r="L916" s="50"/>
      <c r="M916" s="50"/>
      <c r="N916" s="50"/>
      <c r="O916" s="50"/>
      <c r="P916" s="50"/>
    </row>
    <row r="917" spans="1:16" ht="11.25" customHeight="1" x14ac:dyDescent="0.2">
      <c r="A917" s="92"/>
      <c r="B917" s="93"/>
      <c r="C917" s="61"/>
      <c r="D917" s="94"/>
      <c r="E917" s="50"/>
      <c r="F917" s="50"/>
      <c r="G917" s="50"/>
      <c r="H917" s="50"/>
      <c r="I917" s="50"/>
      <c r="J917" s="50"/>
      <c r="K917" s="50"/>
      <c r="L917" s="50"/>
      <c r="M917" s="50"/>
      <c r="N917" s="50"/>
      <c r="O917" s="50"/>
      <c r="P917" s="50"/>
    </row>
    <row r="918" spans="1:16" ht="11.25" customHeight="1" x14ac:dyDescent="0.2">
      <c r="A918" s="92"/>
      <c r="B918" s="93"/>
      <c r="C918" s="61"/>
      <c r="D918" s="94"/>
      <c r="E918" s="50"/>
      <c r="F918" s="50"/>
      <c r="G918" s="50"/>
      <c r="H918" s="50"/>
      <c r="I918" s="50"/>
      <c r="J918" s="50"/>
      <c r="K918" s="50"/>
      <c r="L918" s="50"/>
      <c r="M918" s="50"/>
      <c r="N918" s="50"/>
      <c r="O918" s="50"/>
      <c r="P918" s="50"/>
    </row>
    <row r="919" spans="1:16" ht="11.25" customHeight="1" x14ac:dyDescent="0.2">
      <c r="A919" s="92"/>
      <c r="B919" s="93"/>
      <c r="C919" s="61"/>
      <c r="D919" s="94"/>
      <c r="E919" s="50"/>
      <c r="F919" s="50"/>
      <c r="G919" s="50"/>
      <c r="H919" s="50"/>
      <c r="I919" s="50"/>
      <c r="J919" s="50"/>
      <c r="K919" s="50"/>
      <c r="L919" s="50"/>
      <c r="M919" s="50"/>
      <c r="N919" s="50"/>
      <c r="O919" s="50"/>
      <c r="P919" s="50"/>
    </row>
    <row r="920" spans="1:16" ht="11.25" customHeight="1" x14ac:dyDescent="0.2">
      <c r="A920" s="92"/>
      <c r="B920" s="93"/>
      <c r="C920" s="61"/>
      <c r="D920" s="94"/>
      <c r="E920" s="50"/>
      <c r="F920" s="50"/>
      <c r="G920" s="50"/>
      <c r="H920" s="50"/>
      <c r="I920" s="50"/>
      <c r="J920" s="50"/>
      <c r="K920" s="50"/>
      <c r="L920" s="50"/>
      <c r="M920" s="50"/>
      <c r="N920" s="50"/>
      <c r="O920" s="50"/>
      <c r="P920" s="50"/>
    </row>
    <row r="921" spans="1:16" ht="11.25" customHeight="1" x14ac:dyDescent="0.2">
      <c r="A921" s="92"/>
      <c r="B921" s="93"/>
      <c r="C921" s="61"/>
      <c r="D921" s="94"/>
      <c r="E921" s="50"/>
      <c r="F921" s="50"/>
      <c r="G921" s="50"/>
      <c r="H921" s="50"/>
      <c r="I921" s="50"/>
      <c r="J921" s="50"/>
      <c r="K921" s="50"/>
      <c r="L921" s="50"/>
      <c r="M921" s="50"/>
      <c r="N921" s="50"/>
      <c r="O921" s="50"/>
      <c r="P921" s="50"/>
    </row>
    <row r="922" spans="1:16" ht="11.25" customHeight="1" x14ac:dyDescent="0.2">
      <c r="A922" s="92"/>
      <c r="B922" s="93"/>
      <c r="C922" s="61"/>
      <c r="D922" s="94"/>
      <c r="E922" s="50"/>
      <c r="F922" s="50"/>
      <c r="G922" s="50"/>
      <c r="H922" s="50"/>
      <c r="I922" s="50"/>
      <c r="J922" s="50"/>
      <c r="K922" s="50"/>
      <c r="L922" s="50"/>
      <c r="M922" s="50"/>
      <c r="N922" s="50"/>
      <c r="O922" s="50"/>
      <c r="P922" s="50"/>
    </row>
    <row r="923" spans="1:16" ht="11.25" customHeight="1" x14ac:dyDescent="0.2">
      <c r="A923" s="92"/>
      <c r="B923" s="93"/>
      <c r="C923" s="61"/>
      <c r="D923" s="94"/>
      <c r="E923" s="50"/>
      <c r="F923" s="50"/>
      <c r="G923" s="50"/>
      <c r="H923" s="50"/>
      <c r="I923" s="50"/>
      <c r="J923" s="50"/>
      <c r="K923" s="50"/>
      <c r="L923" s="50"/>
      <c r="M923" s="50"/>
      <c r="N923" s="50"/>
      <c r="O923" s="50"/>
      <c r="P923" s="50"/>
    </row>
    <row r="924" spans="1:16" ht="11.25" customHeight="1" x14ac:dyDescent="0.2">
      <c r="A924" s="92"/>
      <c r="B924" s="93"/>
      <c r="C924" s="61"/>
      <c r="D924" s="94"/>
      <c r="E924" s="50"/>
      <c r="F924" s="50"/>
      <c r="G924" s="50"/>
      <c r="H924" s="50"/>
      <c r="I924" s="50"/>
      <c r="J924" s="50"/>
      <c r="K924" s="50"/>
      <c r="L924" s="50"/>
      <c r="M924" s="50"/>
      <c r="N924" s="50"/>
      <c r="O924" s="50"/>
      <c r="P924" s="50"/>
    </row>
    <row r="925" spans="1:16" ht="11.25" customHeight="1" x14ac:dyDescent="0.2">
      <c r="A925" s="92"/>
      <c r="B925" s="93"/>
      <c r="C925" s="61"/>
      <c r="D925" s="94"/>
      <c r="E925" s="50"/>
      <c r="F925" s="50"/>
      <c r="G925" s="50"/>
      <c r="H925" s="50"/>
      <c r="I925" s="50"/>
      <c r="J925" s="50"/>
      <c r="K925" s="50"/>
      <c r="L925" s="50"/>
      <c r="M925" s="50"/>
      <c r="N925" s="50"/>
      <c r="O925" s="50"/>
      <c r="P925" s="50"/>
    </row>
    <row r="926" spans="1:16" ht="11.25" customHeight="1" x14ac:dyDescent="0.2">
      <c r="A926" s="92"/>
      <c r="B926" s="93"/>
      <c r="C926" s="61"/>
      <c r="D926" s="94"/>
      <c r="E926" s="50"/>
      <c r="F926" s="50"/>
      <c r="G926" s="50"/>
      <c r="H926" s="50"/>
      <c r="I926" s="50"/>
      <c r="J926" s="50"/>
      <c r="K926" s="50"/>
      <c r="L926" s="50"/>
      <c r="M926" s="50"/>
      <c r="N926" s="50"/>
      <c r="O926" s="50"/>
      <c r="P926" s="50"/>
    </row>
    <row r="927" spans="1:16" ht="11.25" customHeight="1" x14ac:dyDescent="0.2">
      <c r="A927" s="92"/>
      <c r="B927" s="93"/>
      <c r="C927" s="61"/>
      <c r="D927" s="94"/>
      <c r="E927" s="50"/>
      <c r="F927" s="50"/>
      <c r="G927" s="50"/>
      <c r="H927" s="50"/>
      <c r="I927" s="50"/>
      <c r="J927" s="50"/>
      <c r="K927" s="50"/>
      <c r="L927" s="50"/>
      <c r="M927" s="50"/>
      <c r="N927" s="50"/>
      <c r="O927" s="50"/>
      <c r="P927" s="50"/>
    </row>
    <row r="928" spans="1:16" ht="11.25" customHeight="1" x14ac:dyDescent="0.2">
      <c r="A928" s="92"/>
      <c r="B928" s="93"/>
      <c r="C928" s="61"/>
      <c r="D928" s="94"/>
      <c r="E928" s="50"/>
      <c r="F928" s="50"/>
      <c r="G928" s="50"/>
      <c r="H928" s="50"/>
      <c r="I928" s="50"/>
      <c r="J928" s="50"/>
      <c r="K928" s="50"/>
      <c r="L928" s="50"/>
      <c r="M928" s="50"/>
      <c r="N928" s="50"/>
      <c r="O928" s="50"/>
      <c r="P928" s="50"/>
    </row>
    <row r="929" spans="1:16" ht="11.25" customHeight="1" x14ac:dyDescent="0.2">
      <c r="A929" s="92"/>
      <c r="B929" s="93"/>
      <c r="C929" s="61"/>
      <c r="D929" s="94"/>
      <c r="E929" s="50"/>
      <c r="F929" s="50"/>
      <c r="G929" s="50"/>
      <c r="H929" s="50"/>
      <c r="I929" s="50"/>
      <c r="J929" s="50"/>
      <c r="K929" s="50"/>
      <c r="L929" s="50"/>
      <c r="M929" s="50"/>
      <c r="N929" s="50"/>
      <c r="O929" s="50"/>
      <c r="P929" s="50"/>
    </row>
    <row r="930" spans="1:16" ht="11.25" customHeight="1" x14ac:dyDescent="0.2">
      <c r="A930" s="92"/>
      <c r="B930" s="93"/>
      <c r="C930" s="61"/>
      <c r="D930" s="94"/>
      <c r="E930" s="50"/>
      <c r="F930" s="50"/>
      <c r="G930" s="50"/>
      <c r="H930" s="50"/>
      <c r="I930" s="50"/>
      <c r="J930" s="50"/>
      <c r="K930" s="50"/>
      <c r="L930" s="50"/>
      <c r="M930" s="50"/>
      <c r="N930" s="50"/>
      <c r="O930" s="50"/>
      <c r="P930" s="50"/>
    </row>
    <row r="931" spans="1:16" ht="11.25" customHeight="1" x14ac:dyDescent="0.2">
      <c r="A931" s="92"/>
      <c r="B931" s="93"/>
      <c r="C931" s="61"/>
      <c r="D931" s="94"/>
      <c r="E931" s="50"/>
      <c r="F931" s="50"/>
      <c r="G931" s="50"/>
      <c r="H931" s="50"/>
      <c r="I931" s="50"/>
      <c r="J931" s="50"/>
      <c r="K931" s="50"/>
      <c r="L931" s="50"/>
      <c r="M931" s="50"/>
      <c r="N931" s="50"/>
      <c r="O931" s="50"/>
      <c r="P931" s="50"/>
    </row>
    <row r="932" spans="1:16" ht="11.25" customHeight="1" x14ac:dyDescent="0.2">
      <c r="A932" s="92"/>
      <c r="B932" s="93"/>
      <c r="C932" s="61"/>
      <c r="D932" s="94"/>
      <c r="E932" s="50"/>
      <c r="F932" s="50"/>
      <c r="G932" s="50"/>
      <c r="H932" s="50"/>
      <c r="I932" s="50"/>
      <c r="J932" s="50"/>
      <c r="K932" s="50"/>
      <c r="L932" s="50"/>
      <c r="M932" s="50"/>
      <c r="N932" s="50"/>
      <c r="O932" s="50"/>
      <c r="P932" s="50"/>
    </row>
    <row r="933" spans="1:16" ht="11.25" customHeight="1" x14ac:dyDescent="0.2">
      <c r="A933" s="92"/>
      <c r="B933" s="93"/>
      <c r="C933" s="61"/>
      <c r="D933" s="94"/>
      <c r="E933" s="50"/>
      <c r="F933" s="50"/>
      <c r="G933" s="50"/>
      <c r="H933" s="50"/>
      <c r="I933" s="50"/>
      <c r="J933" s="50"/>
      <c r="K933" s="50"/>
      <c r="L933" s="50"/>
      <c r="M933" s="50"/>
      <c r="N933" s="50"/>
      <c r="O933" s="50"/>
      <c r="P933" s="50"/>
    </row>
    <row r="934" spans="1:16" ht="11.25" customHeight="1" x14ac:dyDescent="0.2">
      <c r="A934" s="92"/>
      <c r="B934" s="93"/>
      <c r="C934" s="61"/>
      <c r="D934" s="94"/>
      <c r="E934" s="50"/>
      <c r="F934" s="50"/>
      <c r="G934" s="50"/>
      <c r="H934" s="50"/>
      <c r="I934" s="50"/>
      <c r="J934" s="50"/>
      <c r="K934" s="50"/>
      <c r="L934" s="50"/>
      <c r="M934" s="50"/>
      <c r="N934" s="50"/>
      <c r="O934" s="50"/>
      <c r="P934" s="50"/>
    </row>
    <row r="935" spans="1:16" ht="11.25" customHeight="1" x14ac:dyDescent="0.2">
      <c r="A935" s="92"/>
      <c r="B935" s="93"/>
      <c r="C935" s="61"/>
      <c r="D935" s="94"/>
      <c r="E935" s="50"/>
      <c r="F935" s="50"/>
      <c r="G935" s="50"/>
      <c r="H935" s="50"/>
      <c r="I935" s="50"/>
      <c r="J935" s="50"/>
      <c r="K935" s="50"/>
      <c r="L935" s="50"/>
      <c r="M935" s="50"/>
      <c r="N935" s="50"/>
      <c r="O935" s="50"/>
      <c r="P935" s="50"/>
    </row>
    <row r="936" spans="1:16" ht="11.25" customHeight="1" x14ac:dyDescent="0.2">
      <c r="A936" s="92"/>
      <c r="B936" s="93"/>
      <c r="C936" s="61"/>
      <c r="D936" s="94"/>
      <c r="E936" s="50"/>
      <c r="F936" s="50"/>
      <c r="G936" s="50"/>
      <c r="H936" s="50"/>
      <c r="I936" s="50"/>
      <c r="J936" s="50"/>
      <c r="K936" s="50"/>
      <c r="L936" s="50"/>
      <c r="M936" s="50"/>
      <c r="N936" s="50"/>
      <c r="O936" s="50"/>
      <c r="P936" s="50"/>
    </row>
    <row r="937" spans="1:16" ht="11.25" customHeight="1" x14ac:dyDescent="0.2">
      <c r="A937" s="92"/>
      <c r="B937" s="93"/>
      <c r="C937" s="61"/>
      <c r="D937" s="94"/>
      <c r="E937" s="50"/>
      <c r="F937" s="50"/>
      <c r="G937" s="50"/>
      <c r="H937" s="50"/>
      <c r="I937" s="50"/>
      <c r="J937" s="50"/>
      <c r="K937" s="50"/>
      <c r="L937" s="50"/>
      <c r="M937" s="50"/>
      <c r="N937" s="50"/>
      <c r="O937" s="50"/>
      <c r="P937" s="50"/>
    </row>
    <row r="938" spans="1:16" ht="11.25" customHeight="1" x14ac:dyDescent="0.2">
      <c r="A938" s="92"/>
      <c r="B938" s="93"/>
      <c r="C938" s="61"/>
      <c r="D938" s="94"/>
      <c r="E938" s="50"/>
      <c r="F938" s="50"/>
      <c r="G938" s="50"/>
      <c r="H938" s="50"/>
      <c r="I938" s="50"/>
      <c r="J938" s="50"/>
      <c r="K938" s="50"/>
      <c r="L938" s="50"/>
      <c r="M938" s="50"/>
      <c r="N938" s="50"/>
      <c r="O938" s="50"/>
      <c r="P938" s="50"/>
    </row>
    <row r="939" spans="1:16" ht="11.25" customHeight="1" x14ac:dyDescent="0.2">
      <c r="A939" s="92"/>
      <c r="B939" s="93"/>
      <c r="C939" s="61"/>
      <c r="D939" s="94"/>
      <c r="E939" s="50"/>
      <c r="F939" s="50"/>
      <c r="G939" s="50"/>
      <c r="H939" s="50"/>
      <c r="I939" s="50"/>
      <c r="J939" s="50"/>
      <c r="K939" s="50"/>
      <c r="L939" s="50"/>
      <c r="M939" s="50"/>
      <c r="N939" s="50"/>
      <c r="O939" s="50"/>
      <c r="P939" s="50"/>
    </row>
    <row r="940" spans="1:16" ht="11.25" customHeight="1" x14ac:dyDescent="0.2">
      <c r="A940" s="92"/>
      <c r="B940" s="93"/>
      <c r="C940" s="61"/>
      <c r="D940" s="94"/>
      <c r="E940" s="50"/>
      <c r="F940" s="50"/>
      <c r="G940" s="50"/>
      <c r="H940" s="50"/>
      <c r="I940" s="50"/>
      <c r="J940" s="50"/>
      <c r="K940" s="50"/>
      <c r="L940" s="50"/>
      <c r="M940" s="50"/>
      <c r="N940" s="50"/>
      <c r="O940" s="50"/>
      <c r="P940" s="50"/>
    </row>
    <row r="941" spans="1:16" ht="11.25" customHeight="1" x14ac:dyDescent="0.2">
      <c r="A941" s="92"/>
      <c r="B941" s="93"/>
      <c r="C941" s="61"/>
      <c r="D941" s="94"/>
      <c r="E941" s="50"/>
      <c r="F941" s="50"/>
      <c r="G941" s="50"/>
      <c r="H941" s="50"/>
      <c r="I941" s="50"/>
      <c r="J941" s="50"/>
      <c r="K941" s="50"/>
      <c r="L941" s="50"/>
      <c r="M941" s="50"/>
      <c r="N941" s="50"/>
      <c r="O941" s="50"/>
      <c r="P941" s="50"/>
    </row>
    <row r="942" spans="1:16" ht="11.25" customHeight="1" x14ac:dyDescent="0.2">
      <c r="A942" s="92"/>
      <c r="B942" s="93"/>
      <c r="C942" s="61"/>
      <c r="D942" s="94"/>
      <c r="E942" s="50"/>
      <c r="F942" s="50"/>
      <c r="G942" s="50"/>
      <c r="H942" s="50"/>
      <c r="I942" s="50"/>
      <c r="J942" s="50"/>
      <c r="K942" s="50"/>
      <c r="L942" s="50"/>
      <c r="M942" s="50"/>
      <c r="N942" s="50"/>
      <c r="O942" s="50"/>
      <c r="P942" s="50"/>
    </row>
    <row r="943" spans="1:16" ht="11.25" customHeight="1" x14ac:dyDescent="0.2">
      <c r="A943" s="92"/>
      <c r="B943" s="93"/>
      <c r="C943" s="61"/>
      <c r="D943" s="94"/>
      <c r="E943" s="50"/>
      <c r="F943" s="50"/>
      <c r="G943" s="50"/>
      <c r="H943" s="50"/>
      <c r="I943" s="50"/>
      <c r="J943" s="50"/>
      <c r="K943" s="50"/>
      <c r="L943" s="50"/>
      <c r="M943" s="50"/>
      <c r="N943" s="50"/>
      <c r="O943" s="50"/>
      <c r="P943" s="50"/>
    </row>
    <row r="944" spans="1:16" ht="11.25" customHeight="1" x14ac:dyDescent="0.2">
      <c r="A944" s="92"/>
      <c r="B944" s="93"/>
      <c r="C944" s="61"/>
      <c r="D944" s="94"/>
      <c r="E944" s="50"/>
      <c r="F944" s="50"/>
      <c r="G944" s="50"/>
      <c r="H944" s="50"/>
      <c r="I944" s="50"/>
      <c r="J944" s="50"/>
      <c r="K944" s="50"/>
      <c r="L944" s="50"/>
      <c r="M944" s="50"/>
      <c r="N944" s="50"/>
      <c r="O944" s="50"/>
      <c r="P944" s="50"/>
    </row>
    <row r="945" spans="1:16" ht="11.25" customHeight="1" x14ac:dyDescent="0.2">
      <c r="A945" s="92"/>
      <c r="B945" s="93"/>
      <c r="C945" s="61"/>
      <c r="D945" s="94"/>
      <c r="E945" s="50"/>
      <c r="F945" s="50"/>
      <c r="G945" s="50"/>
      <c r="H945" s="50"/>
      <c r="I945" s="50"/>
      <c r="J945" s="50"/>
      <c r="K945" s="50"/>
      <c r="L945" s="50"/>
      <c r="M945" s="50"/>
      <c r="N945" s="50"/>
      <c r="O945" s="50"/>
      <c r="P945" s="50"/>
    </row>
    <row r="946" spans="1:16" ht="11.25" customHeight="1" x14ac:dyDescent="0.2">
      <c r="A946" s="92"/>
      <c r="B946" s="93"/>
      <c r="C946" s="61"/>
      <c r="D946" s="94"/>
      <c r="E946" s="50"/>
      <c r="F946" s="50"/>
      <c r="G946" s="50"/>
      <c r="H946" s="50"/>
      <c r="I946" s="50"/>
      <c r="J946" s="50"/>
      <c r="K946" s="50"/>
      <c r="L946" s="50"/>
      <c r="M946" s="50"/>
      <c r="N946" s="50"/>
      <c r="O946" s="50"/>
      <c r="P946" s="50"/>
    </row>
    <row r="947" spans="1:16" ht="11.25" customHeight="1" x14ac:dyDescent="0.2">
      <c r="A947" s="92"/>
      <c r="B947" s="93"/>
      <c r="C947" s="61"/>
      <c r="D947" s="94"/>
      <c r="E947" s="50"/>
      <c r="F947" s="50"/>
      <c r="G947" s="50"/>
      <c r="H947" s="50"/>
      <c r="I947" s="50"/>
      <c r="J947" s="50"/>
      <c r="K947" s="50"/>
      <c r="L947" s="50"/>
      <c r="M947" s="50"/>
      <c r="N947" s="50"/>
      <c r="O947" s="50"/>
      <c r="P947" s="50"/>
    </row>
    <row r="948" spans="1:16" ht="11.25" customHeight="1" x14ac:dyDescent="0.2">
      <c r="A948" s="92"/>
      <c r="B948" s="93"/>
      <c r="C948" s="61"/>
      <c r="D948" s="94"/>
      <c r="E948" s="50"/>
      <c r="F948" s="50"/>
      <c r="G948" s="50"/>
      <c r="H948" s="50"/>
      <c r="I948" s="50"/>
      <c r="J948" s="50"/>
      <c r="K948" s="50"/>
      <c r="L948" s="50"/>
      <c r="M948" s="50"/>
      <c r="N948" s="50"/>
      <c r="O948" s="50"/>
      <c r="P948" s="50"/>
    </row>
    <row r="949" spans="1:16" ht="11.25" customHeight="1" x14ac:dyDescent="0.2">
      <c r="A949" s="92"/>
      <c r="B949" s="93"/>
      <c r="C949" s="61"/>
      <c r="D949" s="94"/>
      <c r="E949" s="50"/>
      <c r="F949" s="50"/>
      <c r="G949" s="50"/>
      <c r="H949" s="50"/>
      <c r="I949" s="50"/>
      <c r="J949" s="50"/>
      <c r="K949" s="50"/>
      <c r="L949" s="50"/>
      <c r="M949" s="50"/>
      <c r="N949" s="50"/>
      <c r="O949" s="50"/>
      <c r="P949" s="50"/>
    </row>
    <row r="950" spans="1:16" ht="11.25" customHeight="1" x14ac:dyDescent="0.2">
      <c r="A950" s="92"/>
      <c r="B950" s="93"/>
      <c r="C950" s="61"/>
      <c r="D950" s="94"/>
      <c r="E950" s="50"/>
      <c r="F950" s="50"/>
      <c r="G950" s="50"/>
      <c r="H950" s="50"/>
      <c r="I950" s="50"/>
      <c r="J950" s="50"/>
      <c r="K950" s="50"/>
      <c r="L950" s="50"/>
      <c r="M950" s="50"/>
      <c r="N950" s="50"/>
      <c r="O950" s="50"/>
      <c r="P950" s="50"/>
    </row>
    <row r="951" spans="1:16" ht="11.25" customHeight="1" x14ac:dyDescent="0.2">
      <c r="A951" s="92"/>
      <c r="B951" s="93"/>
      <c r="C951" s="61"/>
      <c r="D951" s="94"/>
      <c r="E951" s="50"/>
      <c r="F951" s="50"/>
      <c r="G951" s="50"/>
      <c r="H951" s="50"/>
      <c r="I951" s="50"/>
      <c r="J951" s="50"/>
      <c r="K951" s="50"/>
      <c r="L951" s="50"/>
      <c r="M951" s="50"/>
      <c r="N951" s="50"/>
      <c r="O951" s="50"/>
      <c r="P951" s="50"/>
    </row>
    <row r="952" spans="1:16" ht="11.25" customHeight="1" x14ac:dyDescent="0.2">
      <c r="A952" s="92"/>
      <c r="B952" s="93"/>
      <c r="C952" s="61"/>
      <c r="D952" s="94"/>
      <c r="E952" s="50"/>
      <c r="F952" s="50"/>
      <c r="G952" s="50"/>
      <c r="H952" s="50"/>
      <c r="I952" s="50"/>
      <c r="J952" s="50"/>
      <c r="K952" s="50"/>
      <c r="L952" s="50"/>
      <c r="M952" s="50"/>
      <c r="N952" s="50"/>
      <c r="O952" s="50"/>
      <c r="P952" s="50"/>
    </row>
    <row r="953" spans="1:16" ht="11.25" customHeight="1" x14ac:dyDescent="0.2">
      <c r="A953" s="92"/>
      <c r="B953" s="93"/>
      <c r="C953" s="61"/>
      <c r="D953" s="94"/>
      <c r="E953" s="50"/>
      <c r="F953" s="50"/>
      <c r="G953" s="50"/>
      <c r="H953" s="50"/>
      <c r="I953" s="50"/>
      <c r="J953" s="50"/>
      <c r="K953" s="50"/>
      <c r="L953" s="50"/>
      <c r="M953" s="50"/>
      <c r="N953" s="50"/>
      <c r="O953" s="50"/>
      <c r="P953" s="50"/>
    </row>
    <row r="954" spans="1:16" ht="11.25" customHeight="1" x14ac:dyDescent="0.2">
      <c r="A954" s="92"/>
      <c r="B954" s="93"/>
      <c r="C954" s="61"/>
      <c r="D954" s="94"/>
      <c r="E954" s="50"/>
      <c r="F954" s="50"/>
      <c r="G954" s="50"/>
      <c r="H954" s="50"/>
      <c r="I954" s="50"/>
      <c r="J954" s="50"/>
      <c r="K954" s="50"/>
      <c r="L954" s="50"/>
      <c r="M954" s="50"/>
      <c r="N954" s="50"/>
      <c r="O954" s="50"/>
      <c r="P954" s="50"/>
    </row>
    <row r="955" spans="1:16" ht="11.25" customHeight="1" x14ac:dyDescent="0.2">
      <c r="A955" s="92"/>
      <c r="B955" s="93"/>
      <c r="C955" s="61"/>
      <c r="D955" s="94"/>
      <c r="E955" s="50"/>
      <c r="F955" s="50"/>
      <c r="G955" s="50"/>
      <c r="H955" s="50"/>
      <c r="I955" s="50"/>
      <c r="J955" s="50"/>
      <c r="K955" s="50"/>
      <c r="L955" s="50"/>
      <c r="M955" s="50"/>
      <c r="N955" s="50"/>
      <c r="O955" s="50"/>
      <c r="P955" s="50"/>
    </row>
    <row r="956" spans="1:16" ht="11.25" customHeight="1" x14ac:dyDescent="0.2">
      <c r="A956" s="92"/>
      <c r="B956" s="93"/>
      <c r="C956" s="61"/>
      <c r="D956" s="94"/>
      <c r="E956" s="50"/>
      <c r="F956" s="50"/>
      <c r="G956" s="50"/>
      <c r="H956" s="50"/>
      <c r="I956" s="50"/>
      <c r="J956" s="50"/>
      <c r="K956" s="50"/>
      <c r="L956" s="50"/>
      <c r="M956" s="50"/>
      <c r="N956" s="50"/>
      <c r="O956" s="50"/>
      <c r="P956" s="50"/>
    </row>
    <row r="957" spans="1:16" ht="11.25" customHeight="1" x14ac:dyDescent="0.2">
      <c r="A957" s="92"/>
      <c r="B957" s="93"/>
      <c r="C957" s="61"/>
      <c r="D957" s="94"/>
      <c r="E957" s="50"/>
      <c r="F957" s="50"/>
      <c r="G957" s="50"/>
      <c r="H957" s="50"/>
      <c r="I957" s="50"/>
      <c r="J957" s="50"/>
      <c r="K957" s="50"/>
      <c r="L957" s="50"/>
      <c r="M957" s="50"/>
      <c r="N957" s="50"/>
      <c r="O957" s="50"/>
      <c r="P957" s="50"/>
    </row>
    <row r="958" spans="1:16" ht="11.25" customHeight="1" x14ac:dyDescent="0.2">
      <c r="A958" s="92"/>
      <c r="B958" s="93"/>
      <c r="C958" s="61"/>
      <c r="D958" s="94"/>
      <c r="E958" s="50"/>
      <c r="F958" s="50"/>
      <c r="G958" s="50"/>
      <c r="H958" s="50"/>
      <c r="I958" s="50"/>
      <c r="J958" s="50"/>
      <c r="K958" s="50"/>
      <c r="L958" s="50"/>
      <c r="M958" s="50"/>
      <c r="N958" s="50"/>
      <c r="O958" s="50"/>
      <c r="P958" s="50"/>
    </row>
    <row r="959" spans="1:16" ht="11.25" customHeight="1" x14ac:dyDescent="0.2">
      <c r="A959" s="92"/>
      <c r="B959" s="93"/>
      <c r="C959" s="61"/>
      <c r="D959" s="94"/>
      <c r="E959" s="50"/>
      <c r="F959" s="50"/>
      <c r="G959" s="50"/>
      <c r="H959" s="50"/>
      <c r="I959" s="50"/>
      <c r="J959" s="50"/>
      <c r="K959" s="50"/>
      <c r="L959" s="50"/>
      <c r="M959" s="50"/>
      <c r="N959" s="50"/>
      <c r="O959" s="50"/>
      <c r="P959" s="50"/>
    </row>
    <row r="960" spans="1:16" ht="11.25" customHeight="1" x14ac:dyDescent="0.2">
      <c r="A960" s="92"/>
      <c r="B960" s="93"/>
      <c r="C960" s="61"/>
      <c r="D960" s="94"/>
      <c r="E960" s="50"/>
      <c r="F960" s="50"/>
      <c r="G960" s="50"/>
      <c r="H960" s="50"/>
      <c r="I960" s="50"/>
      <c r="J960" s="50"/>
      <c r="K960" s="50"/>
      <c r="L960" s="50"/>
      <c r="M960" s="50"/>
      <c r="N960" s="50"/>
      <c r="O960" s="50"/>
      <c r="P960" s="50"/>
    </row>
    <row r="961" spans="1:16" ht="11.25" customHeight="1" x14ac:dyDescent="0.2">
      <c r="A961" s="92"/>
      <c r="B961" s="93"/>
      <c r="C961" s="61"/>
      <c r="D961" s="94"/>
      <c r="E961" s="50"/>
      <c r="F961" s="50"/>
      <c r="G961" s="50"/>
      <c r="H961" s="50"/>
      <c r="I961" s="50"/>
      <c r="J961" s="50"/>
      <c r="K961" s="50"/>
      <c r="L961" s="50"/>
      <c r="M961" s="50"/>
      <c r="N961" s="50"/>
      <c r="O961" s="50"/>
      <c r="P961" s="50"/>
    </row>
    <row r="962" spans="1:16" ht="11.25" customHeight="1" x14ac:dyDescent="0.2">
      <c r="A962" s="92"/>
      <c r="B962" s="93"/>
      <c r="C962" s="61"/>
      <c r="D962" s="94"/>
      <c r="E962" s="50"/>
      <c r="F962" s="50"/>
      <c r="G962" s="50"/>
      <c r="H962" s="50"/>
      <c r="I962" s="50"/>
      <c r="J962" s="50"/>
      <c r="K962" s="50"/>
      <c r="L962" s="50"/>
      <c r="M962" s="50"/>
      <c r="N962" s="50"/>
      <c r="O962" s="50"/>
      <c r="P962" s="50"/>
    </row>
    <row r="963" spans="1:16" ht="11.25" customHeight="1" x14ac:dyDescent="0.2">
      <c r="A963" s="92"/>
      <c r="B963" s="93"/>
      <c r="C963" s="61"/>
      <c r="D963" s="94"/>
      <c r="E963" s="50"/>
      <c r="F963" s="50"/>
      <c r="G963" s="50"/>
      <c r="H963" s="50"/>
      <c r="I963" s="50"/>
      <c r="J963" s="50"/>
      <c r="K963" s="50"/>
      <c r="L963" s="50"/>
      <c r="M963" s="50"/>
      <c r="N963" s="50"/>
      <c r="O963" s="50"/>
      <c r="P963" s="50"/>
    </row>
    <row r="964" spans="1:16" ht="11.25" customHeight="1" x14ac:dyDescent="0.2">
      <c r="A964" s="92"/>
      <c r="B964" s="93"/>
      <c r="C964" s="61"/>
      <c r="D964" s="94"/>
      <c r="E964" s="50"/>
      <c r="F964" s="50"/>
      <c r="G964" s="50"/>
      <c r="H964" s="50"/>
      <c r="I964" s="50"/>
      <c r="J964" s="50"/>
      <c r="K964" s="50"/>
      <c r="L964" s="50"/>
      <c r="M964" s="50"/>
      <c r="N964" s="50"/>
      <c r="O964" s="50"/>
      <c r="P964" s="50"/>
    </row>
    <row r="965" spans="1:16" ht="11.25" customHeight="1" x14ac:dyDescent="0.2">
      <c r="A965" s="92"/>
      <c r="B965" s="93"/>
      <c r="C965" s="61"/>
      <c r="D965" s="94"/>
      <c r="E965" s="50"/>
      <c r="F965" s="50"/>
      <c r="G965" s="50"/>
      <c r="H965" s="50"/>
      <c r="I965" s="50"/>
      <c r="J965" s="50"/>
      <c r="K965" s="50"/>
      <c r="L965" s="50"/>
      <c r="M965" s="50"/>
      <c r="N965" s="50"/>
      <c r="O965" s="50"/>
      <c r="P965" s="50"/>
    </row>
    <row r="966" spans="1:16" ht="11.25" customHeight="1" x14ac:dyDescent="0.2">
      <c r="A966" s="92"/>
      <c r="B966" s="93"/>
      <c r="C966" s="61"/>
      <c r="D966" s="94"/>
      <c r="E966" s="50"/>
      <c r="F966" s="50"/>
      <c r="G966" s="50"/>
      <c r="H966" s="50"/>
      <c r="I966" s="50"/>
      <c r="J966" s="50"/>
      <c r="K966" s="50"/>
      <c r="L966" s="50"/>
      <c r="M966" s="50"/>
      <c r="N966" s="50"/>
      <c r="O966" s="50"/>
      <c r="P966" s="50"/>
    </row>
    <row r="967" spans="1:16" ht="11.25" customHeight="1" x14ac:dyDescent="0.2">
      <c r="A967" s="92"/>
      <c r="B967" s="93"/>
      <c r="C967" s="61"/>
      <c r="D967" s="94"/>
      <c r="E967" s="50"/>
      <c r="F967" s="50"/>
      <c r="G967" s="50"/>
      <c r="H967" s="50"/>
      <c r="I967" s="50"/>
      <c r="J967" s="50"/>
      <c r="K967" s="50"/>
      <c r="L967" s="50"/>
      <c r="M967" s="50"/>
      <c r="N967" s="50"/>
      <c r="O967" s="50"/>
      <c r="P967" s="50"/>
    </row>
    <row r="968" spans="1:16" ht="11.25" customHeight="1" x14ac:dyDescent="0.2">
      <c r="A968" s="92"/>
      <c r="B968" s="93"/>
      <c r="C968" s="61"/>
      <c r="D968" s="94"/>
      <c r="E968" s="50"/>
      <c r="F968" s="50"/>
      <c r="G968" s="50"/>
      <c r="H968" s="50"/>
      <c r="I968" s="50"/>
      <c r="J968" s="50"/>
      <c r="K968" s="50"/>
      <c r="L968" s="50"/>
      <c r="M968" s="50"/>
      <c r="N968" s="50"/>
      <c r="O968" s="50"/>
      <c r="P968" s="50"/>
    </row>
    <row r="969" spans="1:16" ht="11.25" customHeight="1" x14ac:dyDescent="0.2">
      <c r="A969" s="92"/>
      <c r="B969" s="93"/>
      <c r="C969" s="61"/>
      <c r="D969" s="94"/>
      <c r="E969" s="50"/>
      <c r="F969" s="50"/>
      <c r="G969" s="50"/>
      <c r="H969" s="50"/>
      <c r="I969" s="50"/>
      <c r="J969" s="50"/>
      <c r="K969" s="50"/>
      <c r="L969" s="50"/>
      <c r="M969" s="50"/>
      <c r="N969" s="50"/>
      <c r="O969" s="50"/>
      <c r="P969" s="50"/>
    </row>
    <row r="970" spans="1:16" ht="11.25" customHeight="1" x14ac:dyDescent="0.2">
      <c r="A970" s="92"/>
      <c r="B970" s="93"/>
      <c r="C970" s="61"/>
      <c r="D970" s="94"/>
      <c r="E970" s="50"/>
      <c r="F970" s="50"/>
      <c r="G970" s="50"/>
      <c r="H970" s="50"/>
      <c r="I970" s="50"/>
      <c r="J970" s="50"/>
      <c r="K970" s="50"/>
      <c r="L970" s="50"/>
      <c r="M970" s="50"/>
      <c r="N970" s="50"/>
      <c r="O970" s="50"/>
      <c r="P970" s="50"/>
    </row>
    <row r="971" spans="1:16" ht="11.25" customHeight="1" x14ac:dyDescent="0.2">
      <c r="A971" s="92"/>
      <c r="B971" s="93"/>
      <c r="C971" s="61"/>
      <c r="D971" s="94"/>
      <c r="E971" s="50"/>
      <c r="F971" s="50"/>
      <c r="G971" s="50"/>
      <c r="H971" s="50"/>
      <c r="I971" s="50"/>
      <c r="J971" s="50"/>
      <c r="K971" s="50"/>
      <c r="L971" s="50"/>
      <c r="M971" s="50"/>
      <c r="N971" s="50"/>
      <c r="O971" s="50"/>
      <c r="P971" s="50"/>
    </row>
    <row r="972" spans="1:16" ht="11.25" customHeight="1" x14ac:dyDescent="0.2">
      <c r="A972" s="92"/>
      <c r="B972" s="93"/>
      <c r="C972" s="61"/>
      <c r="D972" s="94"/>
      <c r="E972" s="50"/>
      <c r="F972" s="50"/>
      <c r="G972" s="50"/>
      <c r="H972" s="50"/>
      <c r="I972" s="50"/>
      <c r="J972" s="50"/>
      <c r="K972" s="50"/>
      <c r="L972" s="50"/>
      <c r="M972" s="50"/>
      <c r="N972" s="50"/>
      <c r="O972" s="50"/>
      <c r="P972" s="50"/>
    </row>
    <row r="973" spans="1:16" ht="11.25" customHeight="1" x14ac:dyDescent="0.2">
      <c r="A973" s="92"/>
      <c r="B973" s="93"/>
      <c r="C973" s="61"/>
      <c r="D973" s="94"/>
      <c r="E973" s="50"/>
      <c r="F973" s="50"/>
      <c r="G973" s="50"/>
      <c r="H973" s="50"/>
      <c r="I973" s="50"/>
      <c r="J973" s="50"/>
      <c r="K973" s="50"/>
      <c r="L973" s="50"/>
      <c r="M973" s="50"/>
      <c r="N973" s="50"/>
      <c r="O973" s="50"/>
      <c r="P973" s="50"/>
    </row>
    <row r="974" spans="1:16" ht="11.25" customHeight="1" x14ac:dyDescent="0.2">
      <c r="A974" s="92"/>
      <c r="B974" s="93"/>
      <c r="C974" s="61"/>
      <c r="D974" s="94"/>
      <c r="E974" s="50"/>
      <c r="F974" s="50"/>
      <c r="G974" s="50"/>
      <c r="H974" s="50"/>
      <c r="I974" s="50"/>
      <c r="J974" s="50"/>
      <c r="K974" s="50"/>
      <c r="L974" s="50"/>
      <c r="M974" s="50"/>
      <c r="N974" s="50"/>
      <c r="O974" s="50"/>
      <c r="P974" s="50"/>
    </row>
    <row r="975" spans="1:16" ht="11.25" customHeight="1" x14ac:dyDescent="0.2">
      <c r="A975" s="92"/>
      <c r="B975" s="93"/>
      <c r="C975" s="61"/>
      <c r="D975" s="94"/>
      <c r="E975" s="50"/>
      <c r="F975" s="50"/>
      <c r="G975" s="50"/>
      <c r="H975" s="50"/>
      <c r="I975" s="50"/>
      <c r="J975" s="50"/>
      <c r="K975" s="50"/>
      <c r="L975" s="50"/>
      <c r="M975" s="50"/>
      <c r="N975" s="50"/>
      <c r="O975" s="50"/>
      <c r="P975" s="50"/>
    </row>
    <row r="976" spans="1:16" ht="11.25" customHeight="1" x14ac:dyDescent="0.2">
      <c r="A976" s="92"/>
      <c r="B976" s="93"/>
      <c r="C976" s="61"/>
      <c r="D976" s="94"/>
      <c r="E976" s="50"/>
      <c r="F976" s="50"/>
      <c r="G976" s="50"/>
      <c r="H976" s="50"/>
      <c r="I976" s="50"/>
      <c r="J976" s="50"/>
      <c r="K976" s="50"/>
      <c r="L976" s="50"/>
      <c r="M976" s="50"/>
      <c r="N976" s="50"/>
      <c r="O976" s="50"/>
      <c r="P976" s="50"/>
    </row>
    <row r="977" spans="1:16" ht="11.25" customHeight="1" x14ac:dyDescent="0.2">
      <c r="A977" s="92"/>
      <c r="B977" s="93"/>
      <c r="C977" s="61"/>
      <c r="D977" s="94"/>
      <c r="E977" s="50"/>
      <c r="F977" s="50"/>
      <c r="G977" s="50"/>
      <c r="H977" s="50"/>
      <c r="I977" s="50"/>
      <c r="J977" s="50"/>
      <c r="K977" s="50"/>
      <c r="L977" s="50"/>
      <c r="M977" s="50"/>
      <c r="N977" s="50"/>
      <c r="O977" s="50"/>
      <c r="P977" s="50"/>
    </row>
    <row r="978" spans="1:16" ht="11.25" customHeight="1" x14ac:dyDescent="0.2">
      <c r="A978" s="92"/>
      <c r="B978" s="93"/>
      <c r="C978" s="61"/>
      <c r="D978" s="94"/>
      <c r="E978" s="50"/>
      <c r="F978" s="50"/>
      <c r="G978" s="50"/>
      <c r="H978" s="50"/>
      <c r="I978" s="50"/>
      <c r="J978" s="50"/>
      <c r="K978" s="50"/>
      <c r="L978" s="50"/>
      <c r="M978" s="50"/>
      <c r="N978" s="50"/>
      <c r="O978" s="50"/>
      <c r="P978" s="50"/>
    </row>
    <row r="979" spans="1:16" ht="11.25" customHeight="1" x14ac:dyDescent="0.2">
      <c r="A979" s="92"/>
      <c r="B979" s="93"/>
      <c r="C979" s="61"/>
      <c r="D979" s="94"/>
      <c r="E979" s="50"/>
      <c r="F979" s="50"/>
      <c r="G979" s="50"/>
      <c r="H979" s="50"/>
      <c r="I979" s="50"/>
      <c r="J979" s="50"/>
      <c r="K979" s="50"/>
      <c r="L979" s="50"/>
      <c r="M979" s="50"/>
      <c r="N979" s="50"/>
      <c r="O979" s="50"/>
      <c r="P979" s="50"/>
    </row>
    <row r="980" spans="1:16" ht="11.25" customHeight="1" x14ac:dyDescent="0.2">
      <c r="A980" s="92"/>
      <c r="B980" s="93"/>
      <c r="C980" s="61"/>
      <c r="D980" s="94"/>
      <c r="E980" s="50"/>
      <c r="F980" s="50"/>
      <c r="G980" s="50"/>
      <c r="H980" s="50"/>
      <c r="I980" s="50"/>
      <c r="J980" s="50"/>
      <c r="K980" s="50"/>
      <c r="L980" s="50"/>
      <c r="M980" s="50"/>
      <c r="N980" s="50"/>
      <c r="O980" s="50"/>
      <c r="P980" s="50"/>
    </row>
    <row r="981" spans="1:16" ht="11.25" customHeight="1" x14ac:dyDescent="0.2">
      <c r="A981" s="92"/>
      <c r="B981" s="93"/>
      <c r="C981" s="61"/>
      <c r="D981" s="94"/>
      <c r="E981" s="50"/>
      <c r="F981" s="50"/>
      <c r="G981" s="50"/>
      <c r="H981" s="50"/>
      <c r="I981" s="50"/>
      <c r="J981" s="50"/>
      <c r="K981" s="50"/>
      <c r="L981" s="50"/>
      <c r="M981" s="50"/>
      <c r="N981" s="50"/>
      <c r="O981" s="50"/>
      <c r="P981" s="50"/>
    </row>
    <row r="982" spans="1:16" ht="11.25" customHeight="1" x14ac:dyDescent="0.2">
      <c r="A982" s="92"/>
      <c r="B982" s="93"/>
      <c r="C982" s="61"/>
      <c r="D982" s="94"/>
      <c r="E982" s="50"/>
      <c r="F982" s="50"/>
      <c r="G982" s="50"/>
      <c r="H982" s="50"/>
      <c r="I982" s="50"/>
      <c r="J982" s="50"/>
      <c r="K982" s="50"/>
      <c r="L982" s="50"/>
      <c r="M982" s="50"/>
      <c r="N982" s="50"/>
      <c r="O982" s="50"/>
      <c r="P982" s="50"/>
    </row>
    <row r="983" spans="1:16" ht="11.25" customHeight="1" x14ac:dyDescent="0.2">
      <c r="A983" s="92"/>
      <c r="B983" s="93"/>
      <c r="C983" s="61"/>
      <c r="D983" s="94"/>
      <c r="E983" s="50"/>
      <c r="F983" s="50"/>
      <c r="G983" s="50"/>
      <c r="H983" s="50"/>
      <c r="I983" s="50"/>
      <c r="J983" s="50"/>
      <c r="K983" s="50"/>
      <c r="L983" s="50"/>
      <c r="M983" s="50"/>
      <c r="N983" s="50"/>
      <c r="O983" s="50"/>
      <c r="P983" s="50"/>
    </row>
    <row r="984" spans="1:16" ht="11.25" customHeight="1" x14ac:dyDescent="0.2">
      <c r="A984" s="92"/>
      <c r="B984" s="93"/>
      <c r="C984" s="61"/>
      <c r="D984" s="94"/>
      <c r="E984" s="50"/>
      <c r="F984" s="50"/>
      <c r="G984" s="50"/>
      <c r="H984" s="50"/>
      <c r="I984" s="50"/>
      <c r="J984" s="50"/>
      <c r="K984" s="50"/>
      <c r="L984" s="50"/>
      <c r="M984" s="50"/>
      <c r="N984" s="50"/>
      <c r="O984" s="50"/>
      <c r="P984" s="50"/>
    </row>
    <row r="985" spans="1:16" ht="11.25" customHeight="1" x14ac:dyDescent="0.2">
      <c r="A985" s="92"/>
      <c r="B985" s="93"/>
      <c r="C985" s="61"/>
      <c r="D985" s="94"/>
      <c r="E985" s="50"/>
      <c r="F985" s="50"/>
      <c r="G985" s="50"/>
      <c r="H985" s="50"/>
      <c r="I985" s="50"/>
      <c r="J985" s="50"/>
      <c r="K985" s="50"/>
      <c r="L985" s="50"/>
      <c r="M985" s="50"/>
      <c r="N985" s="50"/>
      <c r="O985" s="50"/>
      <c r="P985" s="50"/>
    </row>
    <row r="986" spans="1:16" ht="11.25" customHeight="1" x14ac:dyDescent="0.2">
      <c r="A986" s="92"/>
      <c r="B986" s="93"/>
      <c r="C986" s="61"/>
      <c r="D986" s="94"/>
      <c r="E986" s="50"/>
      <c r="F986" s="50"/>
      <c r="G986" s="50"/>
      <c r="H986" s="50"/>
      <c r="I986" s="50"/>
      <c r="J986" s="50"/>
      <c r="K986" s="50"/>
      <c r="L986" s="50"/>
      <c r="M986" s="50"/>
      <c r="N986" s="50"/>
      <c r="O986" s="50"/>
      <c r="P986" s="50"/>
    </row>
    <row r="987" spans="1:16" ht="11.25" customHeight="1" x14ac:dyDescent="0.2">
      <c r="A987" s="92"/>
      <c r="B987" s="93"/>
      <c r="C987" s="61"/>
      <c r="D987" s="94"/>
      <c r="E987" s="50"/>
      <c r="F987" s="50"/>
      <c r="G987" s="50"/>
      <c r="H987" s="50"/>
      <c r="I987" s="50"/>
      <c r="J987" s="50"/>
      <c r="K987" s="50"/>
      <c r="L987" s="50"/>
      <c r="M987" s="50"/>
      <c r="N987" s="50"/>
      <c r="O987" s="50"/>
      <c r="P987" s="50"/>
    </row>
    <row r="988" spans="1:16" ht="11.25" customHeight="1" x14ac:dyDescent="0.2">
      <c r="A988" s="92"/>
      <c r="B988" s="93"/>
      <c r="C988" s="61"/>
      <c r="D988" s="94"/>
      <c r="E988" s="50"/>
      <c r="F988" s="50"/>
      <c r="G988" s="50"/>
      <c r="H988" s="50"/>
      <c r="I988" s="50"/>
      <c r="J988" s="50"/>
      <c r="K988" s="50"/>
      <c r="L988" s="50"/>
      <c r="M988" s="50"/>
      <c r="N988" s="50"/>
      <c r="O988" s="50"/>
      <c r="P988" s="50"/>
    </row>
    <row r="989" spans="1:16" ht="11.25" customHeight="1" x14ac:dyDescent="0.2">
      <c r="A989" s="92"/>
      <c r="B989" s="93"/>
      <c r="C989" s="61"/>
      <c r="D989" s="94"/>
      <c r="E989" s="50"/>
      <c r="F989" s="50"/>
      <c r="G989" s="50"/>
      <c r="H989" s="50"/>
      <c r="I989" s="50"/>
      <c r="J989" s="50"/>
      <c r="K989" s="50"/>
      <c r="L989" s="50"/>
      <c r="M989" s="50"/>
      <c r="N989" s="50"/>
      <c r="O989" s="50"/>
      <c r="P989" s="50"/>
    </row>
    <row r="990" spans="1:16" ht="11.25" customHeight="1" x14ac:dyDescent="0.2">
      <c r="A990" s="92"/>
      <c r="B990" s="93"/>
      <c r="C990" s="61"/>
      <c r="D990" s="94"/>
      <c r="E990" s="50"/>
      <c r="F990" s="50"/>
      <c r="G990" s="50"/>
      <c r="H990" s="50"/>
      <c r="I990" s="50"/>
      <c r="J990" s="50"/>
      <c r="K990" s="50"/>
      <c r="L990" s="50"/>
      <c r="M990" s="50"/>
      <c r="N990" s="50"/>
      <c r="O990" s="50"/>
      <c r="P990" s="50"/>
    </row>
    <row r="991" spans="1:16" ht="11.25" customHeight="1" x14ac:dyDescent="0.2">
      <c r="A991" s="92"/>
      <c r="B991" s="93"/>
      <c r="C991" s="61"/>
      <c r="D991" s="94"/>
      <c r="E991" s="50"/>
      <c r="F991" s="50"/>
      <c r="G991" s="50"/>
      <c r="H991" s="50"/>
      <c r="I991" s="50"/>
      <c r="J991" s="50"/>
      <c r="K991" s="50"/>
      <c r="L991" s="50"/>
      <c r="M991" s="50"/>
      <c r="N991" s="50"/>
      <c r="O991" s="50"/>
      <c r="P991" s="50"/>
    </row>
    <row r="992" spans="1:16" ht="11.25" customHeight="1" x14ac:dyDescent="0.2">
      <c r="A992" s="92"/>
      <c r="B992" s="93"/>
      <c r="C992" s="61"/>
      <c r="D992" s="94"/>
      <c r="E992" s="50"/>
      <c r="F992" s="50"/>
      <c r="G992" s="50"/>
      <c r="H992" s="50"/>
      <c r="I992" s="50"/>
      <c r="J992" s="50"/>
      <c r="K992" s="50"/>
      <c r="L992" s="50"/>
      <c r="M992" s="50"/>
      <c r="N992" s="50"/>
      <c r="O992" s="50"/>
      <c r="P992" s="50"/>
    </row>
    <row r="993" spans="1:16" ht="11.25" customHeight="1" x14ac:dyDescent="0.2">
      <c r="A993" s="92"/>
      <c r="B993" s="93"/>
      <c r="C993" s="61"/>
      <c r="D993" s="94"/>
      <c r="E993" s="50"/>
      <c r="F993" s="50"/>
      <c r="G993" s="50"/>
      <c r="H993" s="50"/>
      <c r="I993" s="50"/>
      <c r="J993" s="50"/>
      <c r="K993" s="50"/>
      <c r="L993" s="50"/>
      <c r="M993" s="50"/>
      <c r="N993" s="50"/>
      <c r="O993" s="50"/>
      <c r="P993" s="50"/>
    </row>
    <row r="994" spans="1:16" ht="11.25" customHeight="1" x14ac:dyDescent="0.2">
      <c r="A994" s="92"/>
      <c r="B994" s="93"/>
      <c r="C994" s="61"/>
      <c r="D994" s="94"/>
      <c r="E994" s="50"/>
      <c r="F994" s="50"/>
      <c r="G994" s="50"/>
      <c r="H994" s="50"/>
      <c r="I994" s="50"/>
      <c r="J994" s="50"/>
      <c r="K994" s="50"/>
      <c r="L994" s="50"/>
      <c r="M994" s="50"/>
      <c r="N994" s="50"/>
      <c r="O994" s="50"/>
      <c r="P994" s="50"/>
    </row>
    <row r="995" spans="1:16" ht="11.25" customHeight="1" x14ac:dyDescent="0.2">
      <c r="A995" s="92"/>
      <c r="B995" s="93"/>
      <c r="C995" s="61"/>
      <c r="D995" s="94"/>
      <c r="E995" s="50"/>
      <c r="F995" s="50"/>
      <c r="G995" s="50"/>
      <c r="H995" s="50"/>
      <c r="I995" s="50"/>
      <c r="J995" s="50"/>
      <c r="K995" s="50"/>
      <c r="L995" s="50"/>
      <c r="M995" s="50"/>
      <c r="N995" s="50"/>
      <c r="O995" s="50"/>
      <c r="P995" s="50"/>
    </row>
    <row r="996" spans="1:16" ht="11.25" customHeight="1" x14ac:dyDescent="0.2">
      <c r="A996" s="92"/>
      <c r="B996" s="93"/>
      <c r="C996" s="61"/>
      <c r="D996" s="94"/>
      <c r="E996" s="50"/>
      <c r="F996" s="50"/>
      <c r="G996" s="50"/>
      <c r="H996" s="50"/>
      <c r="I996" s="50"/>
      <c r="J996" s="50"/>
      <c r="K996" s="50"/>
      <c r="L996" s="50"/>
      <c r="M996" s="50"/>
      <c r="N996" s="50"/>
      <c r="O996" s="50"/>
      <c r="P996" s="50"/>
    </row>
    <row r="997" spans="1:16" ht="11.25" customHeight="1" x14ac:dyDescent="0.2">
      <c r="A997" s="92"/>
      <c r="B997" s="93"/>
      <c r="C997" s="61"/>
      <c r="D997" s="94"/>
      <c r="E997" s="50"/>
      <c r="F997" s="50"/>
      <c r="G997" s="50"/>
      <c r="H997" s="50"/>
      <c r="I997" s="50"/>
      <c r="J997" s="50"/>
      <c r="K997" s="50"/>
      <c r="L997" s="50"/>
      <c r="M997" s="50"/>
      <c r="N997" s="50"/>
      <c r="O997" s="50"/>
      <c r="P997" s="50"/>
    </row>
    <row r="998" spans="1:16" ht="11.25" customHeight="1" x14ac:dyDescent="0.2">
      <c r="A998" s="92"/>
      <c r="B998" s="93"/>
      <c r="C998" s="61"/>
      <c r="D998" s="94"/>
      <c r="E998" s="50"/>
      <c r="F998" s="50"/>
      <c r="G998" s="50"/>
      <c r="H998" s="50"/>
      <c r="I998" s="50"/>
      <c r="J998" s="50"/>
      <c r="K998" s="50"/>
      <c r="L998" s="50"/>
      <c r="M998" s="50"/>
      <c r="N998" s="50"/>
      <c r="O998" s="50"/>
      <c r="P998" s="50"/>
    </row>
    <row r="999" spans="1:16" ht="11.25" customHeight="1" x14ac:dyDescent="0.2">
      <c r="A999" s="92"/>
      <c r="B999" s="93"/>
      <c r="C999" s="61"/>
      <c r="D999" s="94"/>
      <c r="E999" s="50"/>
      <c r="F999" s="50"/>
      <c r="G999" s="50"/>
      <c r="H999" s="50"/>
      <c r="I999" s="50"/>
      <c r="J999" s="50"/>
      <c r="K999" s="50"/>
      <c r="L999" s="50"/>
      <c r="M999" s="50"/>
      <c r="N999" s="50"/>
      <c r="O999" s="50"/>
      <c r="P999" s="50"/>
    </row>
    <row r="1000" spans="1:16" ht="11.25" customHeight="1" x14ac:dyDescent="0.2">
      <c r="A1000" s="92"/>
      <c r="B1000" s="93"/>
      <c r="C1000" s="61"/>
      <c r="D1000" s="94"/>
      <c r="E1000" s="50"/>
      <c r="F1000" s="50"/>
      <c r="G1000" s="50"/>
      <c r="H1000" s="50"/>
      <c r="I1000" s="50"/>
      <c r="J1000" s="50"/>
      <c r="K1000" s="50"/>
      <c r="L1000" s="50"/>
      <c r="M1000" s="50"/>
      <c r="N1000" s="50"/>
      <c r="O1000" s="50"/>
      <c r="P1000" s="50"/>
    </row>
    <row r="1001" spans="1:16" ht="11.25" customHeight="1" x14ac:dyDescent="0.2">
      <c r="A1001" s="92"/>
      <c r="B1001" s="93"/>
      <c r="C1001" s="61"/>
      <c r="D1001" s="94"/>
      <c r="E1001" s="50"/>
      <c r="F1001" s="50"/>
      <c r="G1001" s="50"/>
      <c r="H1001" s="50"/>
      <c r="I1001" s="50"/>
      <c r="J1001" s="50"/>
      <c r="K1001" s="50"/>
      <c r="L1001" s="50"/>
      <c r="M1001" s="50"/>
      <c r="N1001" s="50"/>
      <c r="O1001" s="50"/>
      <c r="P1001" s="50"/>
    </row>
    <row r="1002" spans="1:16" ht="11.25" customHeight="1" x14ac:dyDescent="0.2">
      <c r="A1002" s="92"/>
      <c r="B1002" s="93"/>
      <c r="C1002" s="61"/>
      <c r="D1002" s="94"/>
      <c r="E1002" s="50"/>
      <c r="F1002" s="50"/>
      <c r="G1002" s="50"/>
      <c r="H1002" s="50"/>
      <c r="I1002" s="50"/>
      <c r="J1002" s="50"/>
      <c r="K1002" s="50"/>
      <c r="L1002" s="50"/>
      <c r="M1002" s="50"/>
      <c r="N1002" s="50"/>
      <c r="O1002" s="50"/>
      <c r="P1002" s="50"/>
    </row>
    <row r="1003" spans="1:16" ht="11.25" customHeight="1" x14ac:dyDescent="0.2">
      <c r="A1003" s="92"/>
      <c r="B1003" s="93"/>
      <c r="C1003" s="61"/>
      <c r="D1003" s="94"/>
      <c r="E1003" s="50"/>
      <c r="F1003" s="50"/>
      <c r="G1003" s="50"/>
      <c r="H1003" s="50"/>
      <c r="I1003" s="50"/>
      <c r="J1003" s="50"/>
      <c r="K1003" s="50"/>
      <c r="L1003" s="50"/>
      <c r="M1003" s="50"/>
      <c r="N1003" s="50"/>
      <c r="O1003" s="50"/>
      <c r="P1003" s="50"/>
    </row>
    <row r="1004" spans="1:16" ht="11.25" customHeight="1" x14ac:dyDescent="0.2">
      <c r="A1004" s="92"/>
      <c r="B1004" s="93"/>
      <c r="C1004" s="61"/>
      <c r="D1004" s="94"/>
      <c r="E1004" s="50"/>
      <c r="F1004" s="50"/>
      <c r="G1004" s="50"/>
      <c r="H1004" s="50"/>
      <c r="I1004" s="50"/>
      <c r="J1004" s="50"/>
      <c r="K1004" s="50"/>
      <c r="L1004" s="50"/>
      <c r="M1004" s="50"/>
      <c r="N1004" s="50"/>
      <c r="O1004" s="50"/>
      <c r="P1004" s="50"/>
    </row>
    <row r="1005" spans="1:16" ht="11.25" customHeight="1" x14ac:dyDescent="0.2">
      <c r="A1005" s="92"/>
      <c r="B1005" s="93"/>
      <c r="C1005" s="61"/>
      <c r="D1005" s="94"/>
      <c r="E1005" s="50"/>
      <c r="F1005" s="50"/>
      <c r="G1005" s="50"/>
      <c r="H1005" s="50"/>
      <c r="I1005" s="50"/>
      <c r="J1005" s="50"/>
      <c r="K1005" s="50"/>
      <c r="L1005" s="50"/>
      <c r="M1005" s="50"/>
      <c r="N1005" s="50"/>
      <c r="O1005" s="50"/>
      <c r="P1005" s="50"/>
    </row>
    <row r="1006" spans="1:16" ht="11.25" customHeight="1" x14ac:dyDescent="0.2">
      <c r="A1006" s="92"/>
      <c r="B1006" s="93"/>
      <c r="C1006" s="61"/>
      <c r="D1006" s="94"/>
      <c r="E1006" s="50"/>
      <c r="F1006" s="50"/>
      <c r="G1006" s="50"/>
      <c r="H1006" s="50"/>
      <c r="I1006" s="50"/>
      <c r="J1006" s="50"/>
      <c r="K1006" s="50"/>
      <c r="L1006" s="50"/>
      <c r="M1006" s="50"/>
      <c r="N1006" s="50"/>
      <c r="O1006" s="50"/>
      <c r="P1006" s="50"/>
    </row>
    <row r="1007" spans="1:16" ht="11.25" customHeight="1" x14ac:dyDescent="0.2">
      <c r="A1007" s="92"/>
      <c r="B1007" s="93"/>
      <c r="C1007" s="61"/>
      <c r="D1007" s="94"/>
      <c r="E1007" s="50"/>
      <c r="F1007" s="50"/>
      <c r="G1007" s="50"/>
      <c r="H1007" s="50"/>
      <c r="I1007" s="50"/>
      <c r="J1007" s="50"/>
      <c r="K1007" s="50"/>
      <c r="L1007" s="50"/>
      <c r="M1007" s="50"/>
      <c r="N1007" s="50"/>
      <c r="O1007" s="50"/>
      <c r="P1007" s="50"/>
    </row>
    <row r="1008" spans="1:16" ht="11.25" customHeight="1" x14ac:dyDescent="0.2">
      <c r="A1008" s="92"/>
      <c r="B1008" s="93"/>
      <c r="C1008" s="61"/>
      <c r="D1008" s="94"/>
      <c r="E1008" s="50"/>
      <c r="F1008" s="50"/>
      <c r="G1008" s="50"/>
      <c r="H1008" s="50"/>
      <c r="I1008" s="50"/>
      <c r="J1008" s="50"/>
      <c r="K1008" s="50"/>
      <c r="L1008" s="50"/>
      <c r="M1008" s="50"/>
      <c r="N1008" s="50"/>
      <c r="O1008" s="50"/>
      <c r="P1008" s="50"/>
    </row>
    <row r="1009" spans="1:16" ht="11.25" customHeight="1" x14ac:dyDescent="0.2">
      <c r="A1009" s="92"/>
      <c r="B1009" s="93"/>
      <c r="C1009" s="61"/>
      <c r="D1009" s="94"/>
      <c r="E1009" s="50"/>
      <c r="F1009" s="50"/>
      <c r="G1009" s="50"/>
      <c r="H1009" s="50"/>
      <c r="I1009" s="50"/>
      <c r="J1009" s="50"/>
      <c r="K1009" s="50"/>
      <c r="L1009" s="50"/>
      <c r="M1009" s="50"/>
      <c r="N1009" s="50"/>
      <c r="O1009" s="50"/>
      <c r="P1009" s="50"/>
    </row>
    <row r="1010" spans="1:16" ht="11.25" customHeight="1" x14ac:dyDescent="0.2">
      <c r="A1010" s="92"/>
      <c r="B1010" s="93"/>
      <c r="C1010" s="61"/>
      <c r="D1010" s="94"/>
      <c r="E1010" s="50"/>
      <c r="F1010" s="50"/>
      <c r="G1010" s="50"/>
      <c r="H1010" s="50"/>
      <c r="I1010" s="50"/>
      <c r="J1010" s="50"/>
      <c r="K1010" s="50"/>
      <c r="L1010" s="50"/>
      <c r="M1010" s="50"/>
      <c r="N1010" s="50"/>
      <c r="O1010" s="50"/>
      <c r="P1010" s="50"/>
    </row>
    <row r="1011" spans="1:16" ht="11.25" customHeight="1" x14ac:dyDescent="0.2">
      <c r="A1011" s="92"/>
      <c r="B1011" s="93"/>
      <c r="C1011" s="61"/>
      <c r="D1011" s="94"/>
      <c r="E1011" s="50"/>
      <c r="F1011" s="50"/>
      <c r="G1011" s="50"/>
      <c r="H1011" s="50"/>
      <c r="I1011" s="50"/>
      <c r="J1011" s="50"/>
      <c r="K1011" s="50"/>
      <c r="L1011" s="50"/>
      <c r="M1011" s="50"/>
      <c r="N1011" s="50"/>
      <c r="O1011" s="50"/>
      <c r="P1011" s="50"/>
    </row>
    <row r="1012" spans="1:16" ht="11.25" customHeight="1" x14ac:dyDescent="0.2">
      <c r="A1012" s="92"/>
      <c r="B1012" s="93"/>
      <c r="C1012" s="61"/>
      <c r="D1012" s="94"/>
      <c r="E1012" s="50"/>
      <c r="F1012" s="50"/>
      <c r="G1012" s="50"/>
      <c r="H1012" s="50"/>
      <c r="I1012" s="50"/>
      <c r="J1012" s="50"/>
      <c r="K1012" s="50"/>
      <c r="L1012" s="50"/>
      <c r="M1012" s="50"/>
      <c r="N1012" s="50"/>
      <c r="O1012" s="50"/>
      <c r="P1012" s="50"/>
    </row>
    <row r="1013" spans="1:16" ht="11.25" customHeight="1" x14ac:dyDescent="0.2">
      <c r="A1013" s="92"/>
      <c r="B1013" s="93"/>
      <c r="C1013" s="61"/>
      <c r="D1013" s="94"/>
      <c r="E1013" s="50"/>
      <c r="F1013" s="50"/>
      <c r="G1013" s="50"/>
      <c r="H1013" s="50"/>
      <c r="I1013" s="50"/>
      <c r="J1013" s="50"/>
      <c r="K1013" s="50"/>
      <c r="L1013" s="50"/>
      <c r="M1013" s="50"/>
      <c r="N1013" s="50"/>
      <c r="O1013" s="50"/>
      <c r="P1013" s="50"/>
    </row>
    <row r="1014" spans="1:16" ht="11.25" customHeight="1" x14ac:dyDescent="0.2">
      <c r="A1014" s="92"/>
      <c r="B1014" s="93"/>
      <c r="C1014" s="61"/>
      <c r="D1014" s="94"/>
      <c r="E1014" s="50"/>
      <c r="F1014" s="50"/>
      <c r="G1014" s="50"/>
      <c r="H1014" s="50"/>
      <c r="I1014" s="50"/>
      <c r="J1014" s="50"/>
      <c r="K1014" s="50"/>
      <c r="L1014" s="50"/>
      <c r="M1014" s="50"/>
      <c r="N1014" s="50"/>
      <c r="O1014" s="50"/>
      <c r="P1014" s="50"/>
    </row>
    <row r="1015" spans="1:16" ht="11.25" customHeight="1" x14ac:dyDescent="0.2">
      <c r="A1015" s="92"/>
      <c r="B1015" s="93"/>
      <c r="C1015" s="61"/>
      <c r="D1015" s="94"/>
      <c r="E1015" s="50"/>
      <c r="F1015" s="50"/>
      <c r="G1015" s="50"/>
      <c r="H1015" s="50"/>
      <c r="I1015" s="50"/>
      <c r="J1015" s="50"/>
      <c r="K1015" s="50"/>
      <c r="L1015" s="50"/>
      <c r="M1015" s="50"/>
      <c r="N1015" s="50"/>
      <c r="O1015" s="50"/>
      <c r="P1015" s="50"/>
    </row>
    <row r="1016" spans="1:16" ht="11.25" customHeight="1" x14ac:dyDescent="0.2">
      <c r="A1016" s="92"/>
      <c r="B1016" s="93"/>
      <c r="C1016" s="61"/>
      <c r="D1016" s="94"/>
      <c r="E1016" s="50"/>
      <c r="F1016" s="50"/>
      <c r="G1016" s="50"/>
      <c r="H1016" s="50"/>
      <c r="I1016" s="50"/>
      <c r="J1016" s="50"/>
      <c r="K1016" s="50"/>
      <c r="L1016" s="50"/>
      <c r="M1016" s="50"/>
      <c r="N1016" s="50"/>
      <c r="O1016" s="50"/>
      <c r="P1016" s="50"/>
    </row>
    <row r="1017" spans="1:16" ht="11.25" customHeight="1" x14ac:dyDescent="0.2">
      <c r="A1017" s="92"/>
      <c r="B1017" s="93"/>
      <c r="C1017" s="61"/>
      <c r="D1017" s="94"/>
      <c r="E1017" s="50"/>
      <c r="F1017" s="50"/>
      <c r="G1017" s="50"/>
      <c r="H1017" s="50"/>
      <c r="I1017" s="50"/>
      <c r="J1017" s="50"/>
      <c r="K1017" s="50"/>
      <c r="L1017" s="50"/>
      <c r="M1017" s="50"/>
      <c r="N1017" s="50"/>
      <c r="O1017" s="50"/>
      <c r="P1017" s="50"/>
    </row>
    <row r="1018" spans="1:16" ht="11.25" customHeight="1" x14ac:dyDescent="0.2">
      <c r="A1018" s="92"/>
      <c r="B1018" s="93"/>
      <c r="C1018" s="61"/>
      <c r="D1018" s="94"/>
      <c r="E1018" s="50"/>
      <c r="F1018" s="50"/>
      <c r="G1018" s="50"/>
      <c r="H1018" s="50"/>
      <c r="I1018" s="50"/>
      <c r="J1018" s="50"/>
      <c r="K1018" s="50"/>
      <c r="L1018" s="50"/>
      <c r="M1018" s="50"/>
      <c r="N1018" s="50"/>
      <c r="O1018" s="50"/>
      <c r="P1018" s="50"/>
    </row>
    <row r="1019" spans="1:16" ht="11.25" customHeight="1" x14ac:dyDescent="0.2">
      <c r="A1019" s="92"/>
      <c r="B1019" s="93"/>
      <c r="C1019" s="61"/>
      <c r="D1019" s="94"/>
      <c r="E1019" s="50"/>
      <c r="F1019" s="50"/>
      <c r="G1019" s="50"/>
      <c r="H1019" s="50"/>
      <c r="I1019" s="50"/>
      <c r="J1019" s="50"/>
      <c r="K1019" s="50"/>
      <c r="L1019" s="50"/>
      <c r="M1019" s="50"/>
      <c r="N1019" s="50"/>
      <c r="O1019" s="50"/>
      <c r="P1019" s="50"/>
    </row>
    <row r="1020" spans="1:16" ht="11.25" customHeight="1" x14ac:dyDescent="0.2">
      <c r="A1020" s="92"/>
      <c r="B1020" s="93"/>
      <c r="C1020" s="61"/>
      <c r="D1020" s="94"/>
      <c r="E1020" s="50"/>
      <c r="F1020" s="50"/>
      <c r="G1020" s="50"/>
      <c r="H1020" s="50"/>
      <c r="I1020" s="50"/>
      <c r="J1020" s="50"/>
      <c r="K1020" s="50"/>
      <c r="L1020" s="50"/>
      <c r="M1020" s="50"/>
      <c r="N1020" s="50"/>
      <c r="O1020" s="50"/>
      <c r="P1020" s="50"/>
    </row>
    <row r="1021" spans="1:16" ht="11.25" customHeight="1" x14ac:dyDescent="0.2">
      <c r="A1021" s="92"/>
      <c r="B1021" s="93"/>
      <c r="C1021" s="61"/>
      <c r="D1021" s="94"/>
      <c r="E1021" s="50"/>
      <c r="F1021" s="50"/>
      <c r="G1021" s="50"/>
      <c r="H1021" s="50"/>
      <c r="I1021" s="50"/>
      <c r="J1021" s="50"/>
      <c r="K1021" s="50"/>
      <c r="L1021" s="50"/>
      <c r="M1021" s="50"/>
      <c r="N1021" s="50"/>
      <c r="O1021" s="50"/>
      <c r="P1021" s="50"/>
    </row>
    <row r="1022" spans="1:16" ht="11.25" customHeight="1" x14ac:dyDescent="0.2">
      <c r="A1022" s="92"/>
      <c r="B1022" s="93"/>
      <c r="C1022" s="61"/>
      <c r="D1022" s="94"/>
      <c r="E1022" s="50"/>
      <c r="F1022" s="50"/>
      <c r="G1022" s="50"/>
      <c r="H1022" s="50"/>
      <c r="I1022" s="50"/>
      <c r="J1022" s="50"/>
      <c r="K1022" s="50"/>
      <c r="L1022" s="50"/>
      <c r="M1022" s="50"/>
      <c r="N1022" s="50"/>
      <c r="O1022" s="50"/>
      <c r="P1022" s="50"/>
    </row>
    <row r="1023" spans="1:16" ht="11.25" customHeight="1" x14ac:dyDescent="0.2">
      <c r="A1023" s="92"/>
      <c r="B1023" s="93"/>
      <c r="C1023" s="61"/>
      <c r="D1023" s="94"/>
      <c r="E1023" s="50"/>
      <c r="F1023" s="50"/>
      <c r="G1023" s="50"/>
      <c r="H1023" s="50"/>
      <c r="I1023" s="50"/>
      <c r="J1023" s="50"/>
      <c r="K1023" s="50"/>
      <c r="L1023" s="50"/>
      <c r="M1023" s="50"/>
      <c r="N1023" s="50"/>
      <c r="O1023" s="50"/>
      <c r="P1023" s="50"/>
    </row>
    <row r="1024" spans="1:16" ht="11.25" customHeight="1" x14ac:dyDescent="0.2">
      <c r="A1024" s="92"/>
      <c r="B1024" s="93"/>
      <c r="C1024" s="61"/>
      <c r="D1024" s="94"/>
      <c r="E1024" s="50"/>
      <c r="F1024" s="50"/>
      <c r="G1024" s="50"/>
      <c r="H1024" s="50"/>
      <c r="I1024" s="50"/>
      <c r="J1024" s="50"/>
      <c r="K1024" s="50"/>
      <c r="L1024" s="50"/>
      <c r="M1024" s="50"/>
      <c r="N1024" s="50"/>
      <c r="O1024" s="50"/>
      <c r="P1024" s="50"/>
    </row>
    <row r="1025" spans="1:16" ht="11.25" customHeight="1" x14ac:dyDescent="0.2">
      <c r="A1025" s="92"/>
      <c r="B1025" s="93"/>
      <c r="C1025" s="61"/>
      <c r="D1025" s="94"/>
      <c r="E1025" s="50"/>
      <c r="F1025" s="50"/>
      <c r="G1025" s="50"/>
      <c r="H1025" s="50"/>
      <c r="I1025" s="50"/>
      <c r="J1025" s="50"/>
      <c r="K1025" s="50"/>
      <c r="L1025" s="50"/>
      <c r="M1025" s="50"/>
      <c r="N1025" s="50"/>
      <c r="O1025" s="50"/>
      <c r="P1025" s="50"/>
    </row>
    <row r="1026" spans="1:16" ht="11.25" customHeight="1" x14ac:dyDescent="0.2">
      <c r="A1026" s="92"/>
      <c r="B1026" s="93"/>
      <c r="C1026" s="61"/>
      <c r="D1026" s="94"/>
      <c r="E1026" s="50"/>
      <c r="F1026" s="50"/>
      <c r="G1026" s="50"/>
      <c r="H1026" s="50"/>
      <c r="I1026" s="50"/>
      <c r="J1026" s="50"/>
      <c r="K1026" s="50"/>
      <c r="L1026" s="50"/>
      <c r="M1026" s="50"/>
      <c r="N1026" s="50"/>
      <c r="O1026" s="50"/>
      <c r="P1026" s="50"/>
    </row>
    <row r="1027" spans="1:16" ht="11.25" customHeight="1" x14ac:dyDescent="0.2">
      <c r="A1027" s="92"/>
      <c r="B1027" s="93"/>
      <c r="C1027" s="61"/>
      <c r="D1027" s="94"/>
      <c r="E1027" s="50"/>
      <c r="F1027" s="50"/>
      <c r="G1027" s="50"/>
      <c r="H1027" s="50"/>
      <c r="I1027" s="50"/>
      <c r="J1027" s="50"/>
      <c r="K1027" s="50"/>
      <c r="L1027" s="50"/>
      <c r="M1027" s="50"/>
      <c r="N1027" s="50"/>
      <c r="O1027" s="50"/>
      <c r="P1027" s="50"/>
    </row>
    <row r="1028" spans="1:16" ht="11.25" customHeight="1" x14ac:dyDescent="0.2">
      <c r="A1028" s="92"/>
      <c r="B1028" s="93"/>
      <c r="C1028" s="61"/>
      <c r="D1028" s="94"/>
      <c r="E1028" s="50"/>
      <c r="F1028" s="50"/>
      <c r="G1028" s="50"/>
      <c r="H1028" s="50"/>
      <c r="I1028" s="50"/>
      <c r="J1028" s="50"/>
      <c r="K1028" s="50"/>
      <c r="L1028" s="50"/>
      <c r="M1028" s="50"/>
      <c r="N1028" s="50"/>
      <c r="O1028" s="50"/>
      <c r="P1028" s="50"/>
    </row>
    <row r="1029" spans="1:16" ht="11.25" customHeight="1" x14ac:dyDescent="0.2">
      <c r="A1029" s="92"/>
      <c r="B1029" s="93"/>
      <c r="C1029" s="61"/>
      <c r="D1029" s="94"/>
      <c r="E1029" s="50"/>
      <c r="F1029" s="50"/>
      <c r="G1029" s="50"/>
      <c r="H1029" s="50"/>
      <c r="I1029" s="50"/>
      <c r="J1029" s="50"/>
      <c r="K1029" s="50"/>
      <c r="L1029" s="50"/>
      <c r="M1029" s="50"/>
      <c r="N1029" s="50"/>
      <c r="O1029" s="50"/>
      <c r="P1029" s="50"/>
    </row>
    <row r="1030" spans="1:16" ht="11.25" customHeight="1" x14ac:dyDescent="0.2">
      <c r="A1030" s="92"/>
      <c r="B1030" s="93"/>
      <c r="C1030" s="61"/>
      <c r="D1030" s="94"/>
      <c r="E1030" s="50"/>
      <c r="F1030" s="50"/>
      <c r="G1030" s="50"/>
      <c r="H1030" s="50"/>
      <c r="I1030" s="50"/>
      <c r="J1030" s="50"/>
      <c r="K1030" s="50"/>
      <c r="L1030" s="50"/>
      <c r="M1030" s="50"/>
      <c r="N1030" s="50"/>
      <c r="O1030" s="50"/>
      <c r="P1030" s="50"/>
    </row>
    <row r="1031" spans="1:16" ht="11.25" customHeight="1" x14ac:dyDescent="0.2">
      <c r="A1031" s="92"/>
      <c r="B1031" s="93"/>
      <c r="C1031" s="61"/>
      <c r="D1031" s="94"/>
      <c r="E1031" s="50"/>
      <c r="F1031" s="50"/>
      <c r="G1031" s="50"/>
      <c r="H1031" s="50"/>
      <c r="I1031" s="50"/>
      <c r="J1031" s="50"/>
      <c r="K1031" s="50"/>
      <c r="L1031" s="50"/>
      <c r="M1031" s="50"/>
      <c r="N1031" s="50"/>
      <c r="O1031" s="50"/>
      <c r="P1031" s="50"/>
    </row>
    <row r="1032" spans="1:16" ht="11.25" customHeight="1" x14ac:dyDescent="0.2">
      <c r="A1032" s="92"/>
      <c r="B1032" s="93"/>
      <c r="C1032" s="61"/>
      <c r="D1032" s="94"/>
      <c r="E1032" s="50"/>
      <c r="F1032" s="50"/>
      <c r="G1032" s="50"/>
      <c r="H1032" s="50"/>
      <c r="I1032" s="50"/>
      <c r="J1032" s="50"/>
      <c r="K1032" s="50"/>
      <c r="L1032" s="50"/>
      <c r="M1032" s="50"/>
      <c r="N1032" s="50"/>
      <c r="O1032" s="50"/>
      <c r="P1032" s="50"/>
    </row>
    <row r="1033" spans="1:16" ht="11.25" customHeight="1" x14ac:dyDescent="0.2">
      <c r="A1033" s="92"/>
      <c r="B1033" s="93"/>
      <c r="C1033" s="61"/>
      <c r="D1033" s="94"/>
      <c r="E1033" s="50"/>
      <c r="F1033" s="50"/>
      <c r="G1033" s="50"/>
      <c r="H1033" s="50"/>
      <c r="I1033" s="50"/>
      <c r="J1033" s="50"/>
      <c r="K1033" s="50"/>
      <c r="L1033" s="50"/>
      <c r="M1033" s="50"/>
      <c r="N1033" s="50"/>
      <c r="O1033" s="50"/>
      <c r="P1033" s="50"/>
    </row>
    <row r="1034" spans="1:16" ht="11.25" customHeight="1" x14ac:dyDescent="0.2">
      <c r="A1034" s="92"/>
      <c r="B1034" s="93"/>
      <c r="C1034" s="61"/>
      <c r="D1034" s="94"/>
      <c r="E1034" s="50"/>
      <c r="F1034" s="50"/>
      <c r="G1034" s="50"/>
      <c r="H1034" s="50"/>
      <c r="I1034" s="50"/>
      <c r="J1034" s="50"/>
      <c r="K1034" s="50"/>
      <c r="L1034" s="50"/>
      <c r="M1034" s="50"/>
      <c r="N1034" s="50"/>
      <c r="O1034" s="50"/>
      <c r="P1034" s="50"/>
    </row>
    <row r="1035" spans="1:16" ht="11.25" customHeight="1" x14ac:dyDescent="0.2">
      <c r="A1035" s="92"/>
      <c r="B1035" s="93"/>
      <c r="C1035" s="61"/>
      <c r="D1035" s="94"/>
      <c r="E1035" s="50"/>
      <c r="F1035" s="50"/>
      <c r="G1035" s="50"/>
      <c r="H1035" s="50"/>
      <c r="I1035" s="50"/>
      <c r="J1035" s="50"/>
      <c r="K1035" s="50"/>
      <c r="L1035" s="50"/>
      <c r="M1035" s="50"/>
      <c r="N1035" s="50"/>
      <c r="O1035" s="50"/>
      <c r="P1035" s="50"/>
    </row>
    <row r="1036" spans="1:16" ht="11.25" customHeight="1" x14ac:dyDescent="0.2">
      <c r="A1036" s="92"/>
      <c r="B1036" s="93"/>
      <c r="C1036" s="61"/>
      <c r="D1036" s="94"/>
      <c r="E1036" s="50"/>
      <c r="F1036" s="50"/>
      <c r="G1036" s="50"/>
      <c r="H1036" s="50"/>
      <c r="I1036" s="50"/>
      <c r="J1036" s="50"/>
      <c r="K1036" s="50"/>
      <c r="L1036" s="50"/>
      <c r="M1036" s="50"/>
      <c r="N1036" s="50"/>
      <c r="O1036" s="50"/>
      <c r="P1036" s="50"/>
    </row>
    <row r="1037" spans="1:16" ht="11.25" customHeight="1" x14ac:dyDescent="0.2">
      <c r="A1037" s="92"/>
      <c r="B1037" s="93"/>
      <c r="C1037" s="61"/>
      <c r="D1037" s="94"/>
      <c r="E1037" s="50"/>
      <c r="F1037" s="50"/>
      <c r="G1037" s="50"/>
      <c r="H1037" s="50"/>
      <c r="I1037" s="50"/>
      <c r="J1037" s="50"/>
      <c r="K1037" s="50"/>
      <c r="L1037" s="50"/>
      <c r="M1037" s="50"/>
      <c r="N1037" s="50"/>
      <c r="O1037" s="50"/>
      <c r="P1037" s="50"/>
    </row>
    <row r="1038" spans="1:16" ht="11.25" customHeight="1" x14ac:dyDescent="0.2">
      <c r="A1038" s="92"/>
      <c r="B1038" s="93"/>
      <c r="C1038" s="61"/>
      <c r="D1038" s="94"/>
      <c r="E1038" s="50"/>
      <c r="F1038" s="50"/>
      <c r="G1038" s="50"/>
      <c r="H1038" s="50"/>
      <c r="I1038" s="50"/>
      <c r="J1038" s="50"/>
      <c r="K1038" s="50"/>
      <c r="L1038" s="50"/>
      <c r="M1038" s="50"/>
      <c r="N1038" s="50"/>
      <c r="O1038" s="50"/>
      <c r="P1038" s="50"/>
    </row>
    <row r="1039" spans="1:16" ht="11.25" customHeight="1" x14ac:dyDescent="0.2">
      <c r="A1039" s="92"/>
      <c r="B1039" s="93"/>
      <c r="C1039" s="61"/>
      <c r="D1039" s="94"/>
      <c r="E1039" s="50"/>
      <c r="F1039" s="50"/>
      <c r="G1039" s="50"/>
      <c r="H1039" s="50"/>
      <c r="I1039" s="50"/>
      <c r="J1039" s="50"/>
      <c r="K1039" s="50"/>
      <c r="L1039" s="50"/>
      <c r="M1039" s="50"/>
      <c r="N1039" s="50"/>
      <c r="O1039" s="50"/>
      <c r="P1039" s="50"/>
    </row>
    <row r="1040" spans="1:16" ht="11.25" customHeight="1" x14ac:dyDescent="0.2">
      <c r="A1040" s="92"/>
      <c r="B1040" s="93"/>
      <c r="C1040" s="61"/>
      <c r="D1040" s="94"/>
      <c r="E1040" s="50"/>
      <c r="F1040" s="50"/>
      <c r="G1040" s="50"/>
      <c r="H1040" s="50"/>
      <c r="I1040" s="50"/>
      <c r="J1040" s="50"/>
      <c r="K1040" s="50"/>
      <c r="L1040" s="50"/>
      <c r="M1040" s="50"/>
      <c r="N1040" s="50"/>
      <c r="O1040" s="50"/>
      <c r="P1040" s="50"/>
    </row>
    <row r="1041" spans="1:16" ht="11.25" customHeight="1" x14ac:dyDescent="0.2">
      <c r="A1041" s="92"/>
      <c r="B1041" s="93"/>
      <c r="C1041" s="61"/>
      <c r="D1041" s="94"/>
      <c r="E1041" s="50"/>
      <c r="F1041" s="50"/>
      <c r="G1041" s="50"/>
      <c r="H1041" s="50"/>
      <c r="I1041" s="50"/>
      <c r="J1041" s="50"/>
      <c r="K1041" s="50"/>
      <c r="L1041" s="50"/>
      <c r="M1041" s="50"/>
      <c r="N1041" s="50"/>
      <c r="O1041" s="50"/>
      <c r="P1041" s="50"/>
    </row>
    <row r="1042" spans="1:16" ht="11.25" customHeight="1" x14ac:dyDescent="0.2">
      <c r="A1042" s="92"/>
      <c r="B1042" s="93"/>
      <c r="C1042" s="61"/>
      <c r="D1042" s="94"/>
      <c r="E1042" s="50"/>
      <c r="F1042" s="50"/>
      <c r="G1042" s="50"/>
      <c r="H1042" s="50"/>
      <c r="I1042" s="50"/>
      <c r="J1042" s="50"/>
      <c r="K1042" s="50"/>
      <c r="L1042" s="50"/>
      <c r="M1042" s="50"/>
      <c r="N1042" s="50"/>
      <c r="O1042" s="50"/>
      <c r="P1042" s="50"/>
    </row>
    <row r="1043" spans="1:16" ht="11.25" customHeight="1" x14ac:dyDescent="0.2">
      <c r="A1043" s="92"/>
      <c r="B1043" s="93"/>
      <c r="C1043" s="61"/>
      <c r="D1043" s="94"/>
      <c r="E1043" s="50"/>
      <c r="F1043" s="50"/>
      <c r="G1043" s="50"/>
      <c r="H1043" s="50"/>
      <c r="I1043" s="50"/>
      <c r="J1043" s="50"/>
      <c r="K1043" s="50"/>
      <c r="L1043" s="50"/>
      <c r="M1043" s="50"/>
      <c r="N1043" s="50"/>
      <c r="O1043" s="50"/>
      <c r="P1043" s="50"/>
    </row>
    <row r="1044" spans="1:16" ht="11.25" customHeight="1" x14ac:dyDescent="0.2">
      <c r="A1044" s="92"/>
      <c r="B1044" s="93"/>
      <c r="C1044" s="61"/>
      <c r="D1044" s="94"/>
      <c r="E1044" s="50"/>
      <c r="F1044" s="50"/>
      <c r="G1044" s="50"/>
      <c r="H1044" s="50"/>
      <c r="I1044" s="50"/>
      <c r="J1044" s="50"/>
      <c r="K1044" s="50"/>
      <c r="L1044" s="50"/>
      <c r="M1044" s="50"/>
      <c r="N1044" s="50"/>
      <c r="O1044" s="50"/>
      <c r="P1044" s="50"/>
    </row>
    <row r="1045" spans="1:16" ht="11.25" customHeight="1" x14ac:dyDescent="0.2">
      <c r="A1045" s="92"/>
      <c r="B1045" s="93"/>
      <c r="C1045" s="61"/>
      <c r="D1045" s="94"/>
      <c r="E1045" s="50"/>
      <c r="F1045" s="50"/>
      <c r="G1045" s="50"/>
      <c r="H1045" s="50"/>
      <c r="I1045" s="50"/>
      <c r="J1045" s="50"/>
      <c r="K1045" s="50"/>
      <c r="L1045" s="50"/>
      <c r="M1045" s="50"/>
      <c r="N1045" s="50"/>
      <c r="O1045" s="50"/>
      <c r="P1045" s="50"/>
    </row>
    <row r="1046" spans="1:16" ht="11.25" customHeight="1" x14ac:dyDescent="0.2">
      <c r="A1046" s="92"/>
      <c r="B1046" s="93"/>
      <c r="C1046" s="61"/>
      <c r="D1046" s="94"/>
      <c r="E1046" s="50"/>
      <c r="F1046" s="50"/>
      <c r="G1046" s="50"/>
      <c r="H1046" s="50"/>
      <c r="I1046" s="50"/>
      <c r="J1046" s="50"/>
      <c r="K1046" s="50"/>
      <c r="L1046" s="50"/>
      <c r="M1046" s="50"/>
      <c r="N1046" s="50"/>
      <c r="O1046" s="50"/>
      <c r="P1046" s="50"/>
    </row>
    <row r="1047" spans="1:16" ht="11.25" customHeight="1" x14ac:dyDescent="0.2">
      <c r="A1047" s="92"/>
      <c r="B1047" s="93"/>
      <c r="C1047" s="61"/>
      <c r="D1047" s="94"/>
      <c r="E1047" s="50"/>
      <c r="F1047" s="50"/>
      <c r="G1047" s="50"/>
      <c r="H1047" s="50"/>
      <c r="I1047" s="50"/>
      <c r="J1047" s="50"/>
      <c r="K1047" s="50"/>
      <c r="L1047" s="50"/>
      <c r="M1047" s="50"/>
      <c r="N1047" s="50"/>
      <c r="O1047" s="50"/>
      <c r="P1047" s="50"/>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9">
        <f>IF(AND(C1477=0,D1477),1,0)</f>
        <v>1</v>
      </c>
      <c r="L1477" s="39">
        <f>IF(C1477&lt;&gt;0,1,0)</f>
        <v>0</v>
      </c>
    </row>
    <row r="1478" spans="10:12" ht="15" customHeight="1" x14ac:dyDescent="0.2">
      <c r="J1478" s="40" t="s">
        <v>3065</v>
      </c>
    </row>
    <row r="1479" spans="10:12" ht="15.75" customHeight="1" x14ac:dyDescent="0.2"/>
    <row r="1480" spans="10:12" ht="15" customHeight="1" x14ac:dyDescent="0.2">
      <c r="K1480" s="39">
        <f>IF(ABS(OBVEZE!D44-OBVEZE!D45-OBVEZE!D104)&gt;0,1,0)</f>
        <v>1</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r:id="rId1"/>
  <headerFooter>
    <oddFooter>&amp;RStranica: &amp;P od &amp;N</oddFooter>
  </headerFooter>
  <colBreaks count="1" manualBreakCount="1">
    <brk id="19"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2025-03-11T06:54:08Z</cp:lastPrinted>
  <dcterms:created xsi:type="dcterms:W3CDTF">2022-04-01T05:14:30Z</dcterms:created>
  <dcterms:modified xsi:type="dcterms:W3CDTF">2025-07-14T12:50:16Z</dcterms:modified>
</cp:coreProperties>
</file>